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10 mars 2012" sheetId="1" r:id="rId1"/>
  </sheets>
  <definedNames>
    <definedName name="_xlnm.Print_Area" localSheetId="0">'10 mars 2012'!$A$1:$H$66</definedName>
  </definedNames>
  <calcPr fullCalcOnLoad="1"/>
</workbook>
</file>

<file path=xl/sharedStrings.xml><?xml version="1.0" encoding="utf-8"?>
<sst xmlns="http://schemas.openxmlformats.org/spreadsheetml/2006/main" count="170" uniqueCount="170">
  <si>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</si>
  <si>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</si>
  <si>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</si>
  <si>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</si>
  <si>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</si>
  <si>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</si>
  <si>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</si>
  <si>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</si>
  <si>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</si>
  <si>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</si>
  <si>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</si>
  <si>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</si>
  <si>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</si>
  <si>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</si>
  <si>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</si>
  <si>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</si>
  <si>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</si>
  <si>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</si>
  <si>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</si>
  <si>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</si>
  <si>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</si>
  <si>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</si>
  <si>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</si>
  <si>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</si>
  <si>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</si>
  <si>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</si>
  <si>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</si>
  <si>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</si>
  <si>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</si>
  <si>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</si>
  <si>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</si>
  <si>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</si>
  <si>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</si>
  <si>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</si>
  <si>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</si>
  <si>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</si>
  <si>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</si>
  <si>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</si>
  <si>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</si>
  <si>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</si>
  <si>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</si>
  <si>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</si>
  <si>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</si>
  <si>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</si>
  <si>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</si>
  <si>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</si>
  <si>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</si>
  <si>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</si>
  <si>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</si>
  <si>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</si>
  <si>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</si>
  <si>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</si>
  <si>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</si>
  <si>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</si>
  <si>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</si>
  <si>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</si>
  <si>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</si>
  <si>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</si>
  <si>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</si>
  <si>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</si>
  <si>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</si>
  <si>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</si>
  <si>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</si>
  <si>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</si>
  <si>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</si>
  <si>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</si>
  <si>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</si>
  <si>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</si>
  <si>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</si>
  <si>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</si>
  <si>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</si>
  <si>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</si>
  <si>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</si>
  <si>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</si>
  <si>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</si>
  <si>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</si>
  <si>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</si>
  <si>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</si>
  <si>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</si>
  <si>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</si>
  <si>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</si>
  <si>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</si>
  <si>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</si>
  <si>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</si>
  <si>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</si>
  <si>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</si>
  <si>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</si>
  <si>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</si>
  <si>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</si>
  <si>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</si>
  <si>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</si>
  <si>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</si>
  <si>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</si>
  <si>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</si>
  <si>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</si>
  <si>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</si>
  <si>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</si>
  <si>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</si>
  <si>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</si>
  <si>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</si>
  <si>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</si>
  <si>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</si>
  <si>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</si>
  <si>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</si>
  <si>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</si>
  <si>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</si>
  <si>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</si>
  <si>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</si>
  <si>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</si>
  <si>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REVAULT CLAUDE</t>
  </si>
  <si>
    <t>REVAULT CHRISTIAN</t>
  </si>
  <si>
    <t>DOUET SOLANGE</t>
  </si>
  <si>
    <t>DOUET JEAN LOUIS</t>
  </si>
  <si>
    <t>BOITTIN CHRISTOPHE</t>
  </si>
  <si>
    <t>GEFFRAULT MAUDE</t>
  </si>
  <si>
    <t>GEFFRAULT MICHEL</t>
  </si>
  <si>
    <t>GOURDEL FREDDY</t>
  </si>
  <si>
    <t>GOBIN MICKAEL</t>
  </si>
  <si>
    <t>TUAL JEAN CLAUDE</t>
  </si>
  <si>
    <t>MAZURE LAURENCE</t>
  </si>
  <si>
    <t>LULUIFENUA SOANE</t>
  </si>
  <si>
    <t>AMIOT PATRICK</t>
  </si>
  <si>
    <t>AMIOT BEATRICE</t>
  </si>
  <si>
    <t>FESSLIER MARTHE</t>
  </si>
  <si>
    <t>FESSELIER JEAN LUC</t>
  </si>
  <si>
    <t>SOLLIER MARIE PAULE</t>
  </si>
  <si>
    <t>LOISON JEANINE</t>
  </si>
  <si>
    <t>LOISON XAVIER</t>
  </si>
  <si>
    <t>ALLAIN BERNARD</t>
  </si>
  <si>
    <t>SORIN MARIE ANNICK</t>
  </si>
  <si>
    <t>SORIN LOUIS</t>
  </si>
  <si>
    <t>BUFFET PIERRE</t>
  </si>
  <si>
    <t>BECHER JOEL</t>
  </si>
  <si>
    <t>BONNENFANT DOMINIQUE</t>
  </si>
  <si>
    <t>BORDAIS MICHELLE</t>
  </si>
  <si>
    <t>CORBIN FABIENNE</t>
  </si>
  <si>
    <t>BARBOT BERNARD</t>
  </si>
  <si>
    <t>FRIN MICKAEL</t>
  </si>
  <si>
    <t>GAULLIER PIERRE</t>
  </si>
  <si>
    <t>GALLAIS MONIQUE</t>
  </si>
  <si>
    <t>TRAVERS MARIE PIERRE</t>
  </si>
  <si>
    <t>BEUNEL LOUIS</t>
  </si>
  <si>
    <t>ESNAULT HENRI</t>
  </si>
  <si>
    <t>GODELOUP JANINE</t>
  </si>
  <si>
    <t>MOREL DANIEL</t>
  </si>
  <si>
    <t>VEILLARD PAUL</t>
  </si>
  <si>
    <t>MOYSE SOPHIE</t>
  </si>
  <si>
    <t>BELLOIR ROGER</t>
  </si>
  <si>
    <t>MONTHORIN GUSTAVE</t>
  </si>
  <si>
    <t>SAUDRAIS MARGUERITE</t>
  </si>
  <si>
    <t>BEUNEL ANGELE</t>
  </si>
  <si>
    <t>LAMBERT MONIQUE</t>
  </si>
  <si>
    <t>GENDRON MARIE CLAUDE</t>
  </si>
  <si>
    <t>GRANGER ALAIN</t>
  </si>
  <si>
    <t>COQUILLARD MADELEINE</t>
  </si>
  <si>
    <t>CHEUL JEAN LOUIS</t>
  </si>
  <si>
    <t>ORHANT PIERRE</t>
  </si>
  <si>
    <t>ROUZEL JACQUELINE</t>
  </si>
  <si>
    <t>GRASSE THIERRY</t>
  </si>
  <si>
    <t>FONTAINE JEAN</t>
  </si>
  <si>
    <t>É</t>
  </si>
  <si>
    <t>DROUILLÉ LAURENT</t>
  </si>
  <si>
    <t>SAUVÉ BERTRAND</t>
  </si>
  <si>
    <t>MANSUY GÉRARD</t>
  </si>
  <si>
    <t>SORIN CLÉMENT</t>
  </si>
  <si>
    <t>BOUVET ÉVELYNE</t>
  </si>
  <si>
    <t>THÉBAULT MARYVONNE</t>
  </si>
  <si>
    <t>FESSELIER SÉBASTIEN</t>
  </si>
  <si>
    <t>ROZÉ HENRI</t>
  </si>
  <si>
    <t>SAILLANT MARIE RENÉE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</si>
</sst>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0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sz val="14"/>
      <color indexed="62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17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O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2" sqref="P12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9" width="12.00390625" style="1" bestFit="1" customWidth="1"/>
    <col min="10" max="10" width="4.00390625" style="9" hidden="1" customWidth="1"/>
    <col min="11" max="11" width="2.00390625" style="1" hidden="1" customWidth="1"/>
    <col min="12" max="12" width="4.00390625" style="1" hidden="1" customWidth="1"/>
    <col min="13" max="13" width="7.57421875" style="1" hidden="1" customWidth="1"/>
    <col min="14" max="14" width="3.0039062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5" t="s">
        <v>108</v>
      </c>
      <c r="B1" s="17" t="s">
        <v>5</v>
      </c>
      <c r="C1" s="13" t="s">
        <v>4</v>
      </c>
      <c r="D1" s="18" t="s">
        <v>106</v>
      </c>
      <c r="E1" s="12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16"/>
      <c r="B2" s="14"/>
      <c r="C2" s="14"/>
      <c r="D2" s="19"/>
      <c r="E2" s="12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2">
        <f>IF(D3="","",N3)</f>
        <v>1</v>
      </c>
      <c r="B3" s="2" t="str">
        <f aca="true" t="shared" si="0" ref="B3:B50">IF(D3="","",M3)</f>
        <v>1er</v>
      </c>
      <c r="C3" s="8">
        <f>IF(D3="","",L3)</f>
        <v>32</v>
      </c>
      <c r="D3" s="11" t="s">
        <v>135</v>
      </c>
      <c r="E3" s="6">
        <f aca="true" t="shared" si="1" ref="E3:E34">IF(D3="","",SUM(F3:I3))</f>
        <v>1600</v>
      </c>
      <c r="F3" s="11">
        <v>1180</v>
      </c>
      <c r="G3" s="11">
        <v>398</v>
      </c>
      <c r="H3" s="11">
        <v>22</v>
      </c>
      <c r="I3" s="4"/>
      <c r="J3" s="10" t="str">
        <f>IF(D3="","","64")</f>
        <v>64</v>
      </c>
      <c r="K3" s="5">
        <f aca="true" t="shared" si="2" ref="K3:K34">IF(D3="",0,1)</f>
        <v>1</v>
      </c>
      <c r="L3" s="1">
        <v>32</v>
      </c>
      <c r="M3" s="1" t="s">
        <v>6</v>
      </c>
      <c r="N3" s="25">
        <v>1</v>
      </c>
    </row>
    <row r="4" spans="1:14" ht="15" customHeight="1">
      <c r="A4" s="23"/>
      <c r="B4" s="2" t="str">
        <f t="shared" si="0"/>
        <v>2ème</v>
      </c>
      <c r="C4" s="8">
        <f>IF(D4="","",L4)</f>
        <v>13</v>
      </c>
      <c r="D4" s="11" t="s">
        <v>119</v>
      </c>
      <c r="E4" s="6">
        <f t="shared" si="1"/>
        <v>1480</v>
      </c>
      <c r="F4" s="11">
        <v>616</v>
      </c>
      <c r="G4" s="11">
        <v>498</v>
      </c>
      <c r="H4" s="11">
        <v>366</v>
      </c>
      <c r="I4" s="4"/>
      <c r="J4" s="10" t="str">
        <f>IF(D4="","","48")</f>
        <v>48</v>
      </c>
      <c r="K4" s="5">
        <f t="shared" si="2"/>
        <v>1</v>
      </c>
      <c r="L4" s="1">
        <v>13</v>
      </c>
      <c r="M4" s="1" t="s">
        <v>7</v>
      </c>
      <c r="N4" s="20"/>
    </row>
    <row r="5" spans="1:14" ht="15" customHeight="1">
      <c r="A5" s="23"/>
      <c r="B5" s="2" t="str">
        <f t="shared" si="0"/>
        <v>3ème</v>
      </c>
      <c r="C5" s="8">
        <f>IF(D5="","",L5)</f>
        <v>27</v>
      </c>
      <c r="D5" s="11" t="s">
        <v>132</v>
      </c>
      <c r="E5" s="6">
        <f t="shared" si="1"/>
        <v>1446</v>
      </c>
      <c r="F5" s="11">
        <v>1080</v>
      </c>
      <c r="G5" s="11">
        <v>-578</v>
      </c>
      <c r="H5" s="11">
        <v>944</v>
      </c>
      <c r="I5" s="4"/>
      <c r="J5" s="10" t="str">
        <f>IF(D5="","","76")</f>
        <v>76</v>
      </c>
      <c r="K5" s="5">
        <f t="shared" si="2"/>
        <v>1</v>
      </c>
      <c r="L5" s="1">
        <v>27</v>
      </c>
      <c r="M5" s="1" t="s">
        <v>8</v>
      </c>
      <c r="N5" s="20"/>
    </row>
    <row r="6" spans="1:14" ht="15" customHeight="1">
      <c r="A6" s="24"/>
      <c r="B6" s="2" t="str">
        <f t="shared" si="0"/>
        <v>4ème</v>
      </c>
      <c r="C6" s="8">
        <v>58</v>
      </c>
      <c r="D6" s="11" t="s">
        <v>159</v>
      </c>
      <c r="E6" s="6">
        <f t="shared" si="1"/>
        <v>1362</v>
      </c>
      <c r="F6" s="11">
        <v>480</v>
      </c>
      <c r="G6" s="11">
        <v>612</v>
      </c>
      <c r="H6" s="11">
        <v>270</v>
      </c>
      <c r="I6" s="4"/>
      <c r="J6" s="10" t="str">
        <f>IF(D6="","","32")</f>
        <v>32</v>
      </c>
      <c r="K6" s="5">
        <f t="shared" si="2"/>
        <v>1</v>
      </c>
      <c r="L6" s="1">
        <v>58</v>
      </c>
      <c r="M6" s="1" t="s">
        <v>9</v>
      </c>
      <c r="N6" s="20"/>
    </row>
    <row r="7" spans="1:14" ht="15" customHeight="1">
      <c r="A7" s="22">
        <f>IF(D7="","",N7)</f>
        <v>2</v>
      </c>
      <c r="B7" s="2" t="str">
        <f t="shared" si="0"/>
        <v>5ème</v>
      </c>
      <c r="C7" s="8">
        <f aca="true" t="shared" si="3" ref="C7:C19">IF(D7="","",L7)</f>
        <v>36</v>
      </c>
      <c r="D7" s="11" t="s">
        <v>138</v>
      </c>
      <c r="E7" s="6">
        <f t="shared" si="1"/>
        <v>1124</v>
      </c>
      <c r="F7" s="11">
        <v>700</v>
      </c>
      <c r="G7" s="11">
        <v>190</v>
      </c>
      <c r="H7" s="11">
        <v>234</v>
      </c>
      <c r="I7" s="4"/>
      <c r="J7" s="10" t="str">
        <f>IF(D7="","","67")</f>
        <v>67</v>
      </c>
      <c r="K7" s="5">
        <f t="shared" si="2"/>
        <v>1</v>
      </c>
      <c r="L7" s="1">
        <v>36</v>
      </c>
      <c r="M7" s="1" t="s">
        <v>10</v>
      </c>
      <c r="N7" s="20">
        <v>2</v>
      </c>
    </row>
    <row r="8" spans="1:14" ht="15" customHeight="1">
      <c r="A8" s="23"/>
      <c r="B8" s="2" t="str">
        <f t="shared" si="0"/>
        <v>6ème</v>
      </c>
      <c r="C8" s="8">
        <f t="shared" si="3"/>
        <v>15</v>
      </c>
      <c r="D8" s="11" t="s">
        <v>121</v>
      </c>
      <c r="E8" s="6">
        <f t="shared" si="1"/>
        <v>998</v>
      </c>
      <c r="F8" s="11">
        <v>68</v>
      </c>
      <c r="G8" s="11">
        <v>688</v>
      </c>
      <c r="H8" s="11">
        <v>242</v>
      </c>
      <c r="I8" s="4"/>
      <c r="J8" s="10" t="str">
        <f>IF(D8="","","56")</f>
        <v>56</v>
      </c>
      <c r="K8" s="5">
        <f t="shared" si="2"/>
        <v>1</v>
      </c>
      <c r="L8" s="1">
        <v>15</v>
      </c>
      <c r="M8" s="1" t="s">
        <v>11</v>
      </c>
      <c r="N8" s="20"/>
    </row>
    <row r="9" spans="1:14" ht="15" customHeight="1">
      <c r="A9" s="23"/>
      <c r="B9" s="2" t="str">
        <f t="shared" si="0"/>
        <v>7ème</v>
      </c>
      <c r="C9" s="8">
        <f t="shared" si="3"/>
        <v>18</v>
      </c>
      <c r="D9" s="11" t="s">
        <v>124</v>
      </c>
      <c r="E9" s="6">
        <f t="shared" si="1"/>
        <v>992</v>
      </c>
      <c r="F9" s="11">
        <v>40</v>
      </c>
      <c r="G9" s="11">
        <v>604</v>
      </c>
      <c r="H9" s="11">
        <v>348</v>
      </c>
      <c r="I9" s="4"/>
      <c r="J9" s="10" t="str">
        <f>IF(D9="","","54")</f>
        <v>54</v>
      </c>
      <c r="K9" s="5">
        <f t="shared" si="2"/>
        <v>1</v>
      </c>
      <c r="L9" s="1">
        <v>18</v>
      </c>
      <c r="M9" s="1" t="s">
        <v>12</v>
      </c>
      <c r="N9" s="20"/>
    </row>
    <row r="10" spans="1:14" ht="15" customHeight="1">
      <c r="A10" s="24"/>
      <c r="B10" s="2" t="str">
        <f t="shared" si="0"/>
        <v>8ème</v>
      </c>
      <c r="C10" s="8">
        <f t="shared" si="3"/>
        <v>28</v>
      </c>
      <c r="D10" s="11" t="s">
        <v>133</v>
      </c>
      <c r="E10" s="6">
        <f t="shared" si="1"/>
        <v>812</v>
      </c>
      <c r="F10" s="11">
        <v>-36</v>
      </c>
      <c r="G10" s="11">
        <v>942</v>
      </c>
      <c r="H10" s="11">
        <v>-94</v>
      </c>
      <c r="I10" s="4"/>
      <c r="J10" s="10" t="str">
        <f>IF(D10="","","67")</f>
        <v>67</v>
      </c>
      <c r="K10" s="5">
        <f t="shared" si="2"/>
        <v>1</v>
      </c>
      <c r="L10" s="1">
        <v>28</v>
      </c>
      <c r="M10" s="1" t="s">
        <v>13</v>
      </c>
      <c r="N10" s="20"/>
    </row>
    <row r="11" spans="1:14" ht="15" customHeight="1">
      <c r="A11" s="22">
        <f>IF(D11="","",N11)</f>
        <v>3</v>
      </c>
      <c r="B11" s="2" t="str">
        <f t="shared" si="0"/>
        <v>9ème</v>
      </c>
      <c r="C11" s="8">
        <f t="shared" si="3"/>
        <v>2</v>
      </c>
      <c r="D11" s="11" t="s">
        <v>110</v>
      </c>
      <c r="E11" s="6">
        <f t="shared" si="1"/>
        <v>740</v>
      </c>
      <c r="F11" s="11">
        <v>346</v>
      </c>
      <c r="G11" s="11">
        <v>174</v>
      </c>
      <c r="H11" s="11">
        <v>220</v>
      </c>
      <c r="I11" s="4"/>
      <c r="J11" s="10" t="str">
        <f>IF(D11="","","35")</f>
        <v>35</v>
      </c>
      <c r="K11" s="5">
        <f t="shared" si="2"/>
        <v>1</v>
      </c>
      <c r="L11" s="1">
        <v>2</v>
      </c>
      <c r="M11" s="1" t="s">
        <v>14</v>
      </c>
      <c r="N11" s="20">
        <v>3</v>
      </c>
    </row>
    <row r="12" spans="1:14" ht="15" customHeight="1">
      <c r="A12" s="23"/>
      <c r="B12" s="2" t="str">
        <f t="shared" si="0"/>
        <v>10ème</v>
      </c>
      <c r="C12" s="8">
        <f t="shared" si="3"/>
        <v>45</v>
      </c>
      <c r="D12" s="11" t="s">
        <v>146</v>
      </c>
      <c r="E12" s="6">
        <f t="shared" si="1"/>
        <v>716</v>
      </c>
      <c r="F12" s="11">
        <v>-66</v>
      </c>
      <c r="G12" s="11">
        <v>-258</v>
      </c>
      <c r="H12" s="11">
        <v>1040</v>
      </c>
      <c r="I12" s="4"/>
      <c r="J12" s="10" t="str">
        <f>IF(D12="","","56")</f>
        <v>56</v>
      </c>
      <c r="K12" s="5">
        <f t="shared" si="2"/>
        <v>1</v>
      </c>
      <c r="L12" s="1">
        <v>45</v>
      </c>
      <c r="M12" s="1" t="s">
        <v>15</v>
      </c>
      <c r="N12" s="20"/>
    </row>
    <row r="13" spans="1:14" ht="15" customHeight="1">
      <c r="A13" s="23"/>
      <c r="B13" s="2" t="str">
        <f t="shared" si="0"/>
        <v>11ème</v>
      </c>
      <c r="C13" s="8">
        <f t="shared" si="3"/>
        <v>1</v>
      </c>
      <c r="D13" s="11" t="s">
        <v>109</v>
      </c>
      <c r="E13" s="6">
        <f t="shared" si="1"/>
        <v>620</v>
      </c>
      <c r="F13" s="11">
        <v>156</v>
      </c>
      <c r="G13" s="11">
        <v>140</v>
      </c>
      <c r="H13" s="11">
        <v>324</v>
      </c>
      <c r="I13" s="4"/>
      <c r="J13" s="10" t="str">
        <f>IF(D13="","","21")</f>
        <v>21</v>
      </c>
      <c r="K13" s="5">
        <f t="shared" si="2"/>
        <v>1</v>
      </c>
      <c r="L13" s="1">
        <v>1</v>
      </c>
      <c r="M13" s="1" t="s">
        <v>16</v>
      </c>
      <c r="N13" s="20"/>
    </row>
    <row r="14" spans="1:14" ht="15" customHeight="1">
      <c r="A14" s="24"/>
      <c r="B14" s="2" t="str">
        <f t="shared" si="0"/>
        <v>12ème</v>
      </c>
      <c r="C14" s="8">
        <f t="shared" si="3"/>
        <v>22</v>
      </c>
      <c r="D14" s="11" t="s">
        <v>128</v>
      </c>
      <c r="E14" s="6">
        <f t="shared" si="1"/>
        <v>566</v>
      </c>
      <c r="F14" s="11">
        <v>124</v>
      </c>
      <c r="G14" s="11">
        <v>262</v>
      </c>
      <c r="H14" s="11">
        <v>180</v>
      </c>
      <c r="I14" s="4"/>
      <c r="J14" s="10" t="str">
        <f>IF(D14="","","17")</f>
        <v>17</v>
      </c>
      <c r="K14" s="5">
        <f t="shared" si="2"/>
        <v>1</v>
      </c>
      <c r="L14" s="1">
        <v>22</v>
      </c>
      <c r="M14" s="1" t="s">
        <v>17</v>
      </c>
      <c r="N14" s="20"/>
    </row>
    <row r="15" spans="1:14" ht="15" customHeight="1">
      <c r="A15" s="22">
        <f>IF(D15="","",N15)</f>
        <v>4</v>
      </c>
      <c r="B15" s="2" t="str">
        <f t="shared" si="0"/>
        <v>13ème</v>
      </c>
      <c r="C15" s="8">
        <f t="shared" si="3"/>
        <v>47</v>
      </c>
      <c r="D15" s="11" t="s">
        <v>148</v>
      </c>
      <c r="E15" s="6">
        <f t="shared" si="1"/>
        <v>480</v>
      </c>
      <c r="F15" s="11">
        <v>404</v>
      </c>
      <c r="G15" s="11">
        <v>100</v>
      </c>
      <c r="H15" s="11">
        <v>-24</v>
      </c>
      <c r="I15" s="4"/>
      <c r="J15" s="10" t="str">
        <f>IF(D15="","","21")</f>
        <v>21</v>
      </c>
      <c r="K15" s="5">
        <f t="shared" si="2"/>
        <v>1</v>
      </c>
      <c r="L15" s="1">
        <v>47</v>
      </c>
      <c r="M15" s="1" t="s">
        <v>18</v>
      </c>
      <c r="N15" s="20">
        <v>4</v>
      </c>
    </row>
    <row r="16" spans="1:15" ht="15" customHeight="1">
      <c r="A16" s="23"/>
      <c r="B16" s="2" t="str">
        <f t="shared" si="0"/>
        <v>14ème</v>
      </c>
      <c r="C16" s="8">
        <f t="shared" si="3"/>
        <v>21</v>
      </c>
      <c r="D16" s="11" t="s">
        <v>127</v>
      </c>
      <c r="E16" s="6">
        <f t="shared" si="1"/>
        <v>478</v>
      </c>
      <c r="F16" s="11">
        <v>586</v>
      </c>
      <c r="G16" s="11">
        <v>274</v>
      </c>
      <c r="H16" s="11">
        <v>-382</v>
      </c>
      <c r="I16" s="4"/>
      <c r="J16" s="10" t="str">
        <f>IF(D16="","","45")</f>
        <v>45</v>
      </c>
      <c r="K16" s="5">
        <f t="shared" si="2"/>
        <v>1</v>
      </c>
      <c r="L16" s="1">
        <v>21</v>
      </c>
      <c r="M16" s="1" t="s">
        <v>19</v>
      </c>
      <c r="N16" s="20"/>
      <c r="O16" s="1" t="s">
        <v>160</v>
      </c>
    </row>
    <row r="17" spans="1:14" ht="15" customHeight="1">
      <c r="A17" s="23"/>
      <c r="B17" s="2" t="str">
        <f t="shared" si="0"/>
        <v>15ème</v>
      </c>
      <c r="C17" s="8">
        <f t="shared" si="3"/>
        <v>6</v>
      </c>
      <c r="D17" s="11" t="s">
        <v>163</v>
      </c>
      <c r="E17" s="6">
        <f t="shared" si="1"/>
        <v>402</v>
      </c>
      <c r="F17" s="11">
        <v>114</v>
      </c>
      <c r="G17" s="11">
        <v>-266</v>
      </c>
      <c r="H17" s="11">
        <v>554</v>
      </c>
      <c r="I17" s="4"/>
      <c r="J17" s="10" t="str">
        <f>IF(D17="","","98")</f>
        <v>98</v>
      </c>
      <c r="K17" s="5">
        <f t="shared" si="2"/>
        <v>1</v>
      </c>
      <c r="L17" s="1">
        <v>6</v>
      </c>
      <c r="M17" s="1" t="s">
        <v>20</v>
      </c>
      <c r="N17" s="20"/>
    </row>
    <row r="18" spans="1:14" ht="15" customHeight="1">
      <c r="A18" s="24"/>
      <c r="B18" s="2" t="str">
        <f t="shared" si="0"/>
        <v>16ème</v>
      </c>
      <c r="C18" s="8">
        <f t="shared" si="3"/>
        <v>52</v>
      </c>
      <c r="D18" s="11" t="s">
        <v>153</v>
      </c>
      <c r="E18" s="6">
        <f t="shared" si="1"/>
        <v>400</v>
      </c>
      <c r="F18" s="11">
        <v>78</v>
      </c>
      <c r="G18" s="11">
        <v>-312</v>
      </c>
      <c r="H18" s="11">
        <v>634</v>
      </c>
      <c r="I18" s="4"/>
      <c r="J18" s="10" t="str">
        <f>IF(D18="","","56")</f>
        <v>56</v>
      </c>
      <c r="K18" s="5">
        <f t="shared" si="2"/>
        <v>1</v>
      </c>
      <c r="L18" s="1">
        <v>52</v>
      </c>
      <c r="M18" s="1" t="s">
        <v>21</v>
      </c>
      <c r="N18" s="20"/>
    </row>
    <row r="19" spans="1:14" ht="15" customHeight="1">
      <c r="A19" s="22">
        <f>IF(D19="","",N19)</f>
        <v>5</v>
      </c>
      <c r="B19" s="2" t="str">
        <f t="shared" si="0"/>
        <v>17ème</v>
      </c>
      <c r="C19" s="8">
        <f t="shared" si="3"/>
        <v>11</v>
      </c>
      <c r="D19" s="11" t="s">
        <v>117</v>
      </c>
      <c r="E19" s="6">
        <f t="shared" si="1"/>
        <v>368</v>
      </c>
      <c r="F19" s="11">
        <v>234</v>
      </c>
      <c r="G19" s="11">
        <v>286</v>
      </c>
      <c r="H19" s="11">
        <v>-152</v>
      </c>
      <c r="I19" s="4"/>
      <c r="J19" s="10" t="str">
        <f>IF(D19="","","23")</f>
        <v>23</v>
      </c>
      <c r="K19" s="5">
        <f t="shared" si="2"/>
        <v>1</v>
      </c>
      <c r="L19" s="1">
        <v>11</v>
      </c>
      <c r="M19" s="1" t="s">
        <v>22</v>
      </c>
      <c r="N19" s="20">
        <v>5</v>
      </c>
    </row>
    <row r="20" spans="1:14" ht="15" customHeight="1">
      <c r="A20" s="23"/>
      <c r="B20" s="2" t="str">
        <f t="shared" si="0"/>
        <v>18ème</v>
      </c>
      <c r="C20" s="8">
        <v>56</v>
      </c>
      <c r="D20" s="11" t="s">
        <v>158</v>
      </c>
      <c r="E20" s="6">
        <f t="shared" si="1"/>
        <v>358</v>
      </c>
      <c r="F20" s="11">
        <v>1026</v>
      </c>
      <c r="G20" s="11">
        <v>-10</v>
      </c>
      <c r="H20" s="11">
        <v>-658</v>
      </c>
      <c r="I20" s="4"/>
      <c r="J20" s="10" t="str">
        <f>IF(D20="","","45")</f>
        <v>45</v>
      </c>
      <c r="K20" s="5">
        <f t="shared" si="2"/>
        <v>1</v>
      </c>
      <c r="L20" s="1">
        <v>56</v>
      </c>
      <c r="M20" s="1" t="s">
        <v>23</v>
      </c>
      <c r="N20" s="20"/>
    </row>
    <row r="21" spans="1:14" ht="15" customHeight="1">
      <c r="A21" s="23"/>
      <c r="B21" s="2" t="str">
        <f t="shared" si="0"/>
        <v>19ème</v>
      </c>
      <c r="C21" s="8">
        <f>IF(D21="","",L21)</f>
        <v>39</v>
      </c>
      <c r="D21" s="11" t="s">
        <v>141</v>
      </c>
      <c r="E21" s="6">
        <f t="shared" si="1"/>
        <v>308</v>
      </c>
      <c r="F21" s="11">
        <v>346</v>
      </c>
      <c r="G21" s="11">
        <v>-250</v>
      </c>
      <c r="H21" s="11">
        <v>212</v>
      </c>
      <c r="I21" s="4"/>
      <c r="J21" s="10" t="str">
        <f>IF(D21="","","37")</f>
        <v>37</v>
      </c>
      <c r="K21" s="5">
        <f t="shared" si="2"/>
        <v>1</v>
      </c>
      <c r="L21" s="1">
        <v>39</v>
      </c>
      <c r="M21" s="1" t="s">
        <v>24</v>
      </c>
      <c r="N21" s="20"/>
    </row>
    <row r="22" spans="1:14" ht="15" customHeight="1">
      <c r="A22" s="24"/>
      <c r="B22" s="2" t="str">
        <f t="shared" si="0"/>
        <v>20ème</v>
      </c>
      <c r="C22" s="8">
        <f>IF(D22="","",L22)</f>
        <v>50</v>
      </c>
      <c r="D22" s="11" t="s">
        <v>150</v>
      </c>
      <c r="E22" s="6">
        <f t="shared" si="1"/>
        <v>298</v>
      </c>
      <c r="F22" s="11">
        <v>146</v>
      </c>
      <c r="G22" s="11">
        <v>420</v>
      </c>
      <c r="H22" s="11">
        <v>-268</v>
      </c>
      <c r="I22" s="4"/>
      <c r="J22" s="10" t="str">
        <f>IF(D22="","","234")</f>
        <v>234</v>
      </c>
      <c r="K22" s="5">
        <f t="shared" si="2"/>
        <v>1</v>
      </c>
      <c r="L22" s="1">
        <v>50</v>
      </c>
      <c r="M22" s="1" t="s">
        <v>25</v>
      </c>
      <c r="N22" s="20"/>
    </row>
    <row r="23" spans="1:14" ht="15" customHeight="1">
      <c r="A23" s="22">
        <f>IF(D23="","",N23)</f>
        <v>6</v>
      </c>
      <c r="B23" s="2" t="str">
        <f t="shared" si="0"/>
        <v>21ème</v>
      </c>
      <c r="C23" s="8">
        <v>60</v>
      </c>
      <c r="D23" s="11" t="s">
        <v>152</v>
      </c>
      <c r="E23" s="6">
        <f t="shared" si="1"/>
        <v>286</v>
      </c>
      <c r="F23" s="11">
        <v>-128</v>
      </c>
      <c r="G23" s="11">
        <v>714</v>
      </c>
      <c r="H23" s="11">
        <v>-300</v>
      </c>
      <c r="I23" s="4"/>
      <c r="J23" s="10" t="str">
        <f>IF(D23="","","45")</f>
        <v>45</v>
      </c>
      <c r="K23" s="5">
        <f t="shared" si="2"/>
        <v>1</v>
      </c>
      <c r="L23" s="1">
        <v>60</v>
      </c>
      <c r="M23" s="1" t="s">
        <v>98</v>
      </c>
      <c r="N23" s="20">
        <v>6</v>
      </c>
    </row>
    <row r="24" spans="1:14" ht="15" customHeight="1">
      <c r="A24" s="23"/>
      <c r="B24" s="2" t="str">
        <f t="shared" si="0"/>
        <v>22ème</v>
      </c>
      <c r="C24" s="8">
        <f aca="true" t="shared" si="4" ref="C24:C30">IF(D24="","",L24)</f>
        <v>41</v>
      </c>
      <c r="D24" s="11" t="s">
        <v>161</v>
      </c>
      <c r="E24" s="6">
        <f t="shared" si="1"/>
        <v>268</v>
      </c>
      <c r="F24" s="11">
        <v>266</v>
      </c>
      <c r="G24" s="11">
        <v>-210</v>
      </c>
      <c r="H24" s="11">
        <v>212</v>
      </c>
      <c r="I24" s="4"/>
      <c r="J24" s="10" t="str">
        <f>IF(D24="","","94")</f>
        <v>94</v>
      </c>
      <c r="K24" s="5">
        <f t="shared" si="2"/>
        <v>1</v>
      </c>
      <c r="L24" s="1">
        <v>41</v>
      </c>
      <c r="M24" s="1" t="s">
        <v>26</v>
      </c>
      <c r="N24" s="20"/>
    </row>
    <row r="25" spans="1:14" ht="15" customHeight="1">
      <c r="A25" s="23"/>
      <c r="B25" s="2" t="str">
        <f t="shared" si="0"/>
        <v>23ème</v>
      </c>
      <c r="C25" s="8">
        <f t="shared" si="4"/>
        <v>40</v>
      </c>
      <c r="D25" s="11" t="s">
        <v>142</v>
      </c>
      <c r="E25" s="6">
        <f t="shared" si="1"/>
        <v>240</v>
      </c>
      <c r="F25" s="11">
        <v>-8</v>
      </c>
      <c r="G25" s="11">
        <v>156</v>
      </c>
      <c r="H25" s="11">
        <v>92</v>
      </c>
      <c r="I25" s="4"/>
      <c r="J25" s="10" t="str">
        <f>IF(D25="","","81")</f>
        <v>81</v>
      </c>
      <c r="K25" s="5">
        <f t="shared" si="2"/>
        <v>1</v>
      </c>
      <c r="L25" s="1">
        <v>40</v>
      </c>
      <c r="M25" s="1" t="s">
        <v>27</v>
      </c>
      <c r="N25" s="20"/>
    </row>
    <row r="26" spans="1:14" ht="15" customHeight="1">
      <c r="A26" s="24"/>
      <c r="B26" s="2" t="str">
        <f t="shared" si="0"/>
        <v>24ème</v>
      </c>
      <c r="C26" s="8">
        <f t="shared" si="4"/>
        <v>46</v>
      </c>
      <c r="D26" s="11" t="s">
        <v>147</v>
      </c>
      <c r="E26" s="6">
        <f t="shared" si="1"/>
        <v>236</v>
      </c>
      <c r="F26" s="11">
        <v>-86</v>
      </c>
      <c r="G26" s="11">
        <v>318</v>
      </c>
      <c r="H26" s="11">
        <v>4</v>
      </c>
      <c r="I26" s="4"/>
      <c r="J26" s="10" t="str">
        <f>IF(D26="","","99")</f>
        <v>99</v>
      </c>
      <c r="K26" s="5">
        <f t="shared" si="2"/>
        <v>1</v>
      </c>
      <c r="L26" s="1">
        <v>46</v>
      </c>
      <c r="M26" s="1" t="s">
        <v>28</v>
      </c>
      <c r="N26" s="20"/>
    </row>
    <row r="27" spans="1:14" ht="15" customHeight="1">
      <c r="A27" s="22">
        <f>IF(D27="","",N27)</f>
        <v>7</v>
      </c>
      <c r="B27" s="2" t="str">
        <f t="shared" si="0"/>
        <v>25ème</v>
      </c>
      <c r="C27" s="8">
        <f t="shared" si="4"/>
        <v>48</v>
      </c>
      <c r="D27" s="11" t="s">
        <v>162</v>
      </c>
      <c r="E27" s="6">
        <f t="shared" si="1"/>
        <v>204</v>
      </c>
      <c r="F27" s="11">
        <v>-212</v>
      </c>
      <c r="G27" s="11">
        <v>-206</v>
      </c>
      <c r="H27" s="11">
        <v>622</v>
      </c>
      <c r="I27" s="4"/>
      <c r="J27" s="10" t="str">
        <f>IF(D27="","","34")</f>
        <v>34</v>
      </c>
      <c r="K27" s="5">
        <f t="shared" si="2"/>
        <v>1</v>
      </c>
      <c r="L27" s="1">
        <v>48</v>
      </c>
      <c r="M27" s="1" t="s">
        <v>29</v>
      </c>
      <c r="N27" s="20">
        <v>7</v>
      </c>
    </row>
    <row r="28" spans="1:14" ht="15" customHeight="1">
      <c r="A28" s="23"/>
      <c r="B28" s="2" t="str">
        <f t="shared" si="0"/>
        <v>26ème</v>
      </c>
      <c r="C28" s="8">
        <f t="shared" si="4"/>
        <v>12</v>
      </c>
      <c r="D28" s="11" t="s">
        <v>118</v>
      </c>
      <c r="E28" s="6">
        <f t="shared" si="1"/>
        <v>196</v>
      </c>
      <c r="F28" s="11">
        <v>348</v>
      </c>
      <c r="G28" s="11">
        <v>-76</v>
      </c>
      <c r="H28" s="11">
        <v>-76</v>
      </c>
      <c r="I28" s="4"/>
      <c r="J28" s="10" t="str">
        <f>IF(D28="","","30")</f>
        <v>30</v>
      </c>
      <c r="K28" s="5">
        <f t="shared" si="2"/>
        <v>1</v>
      </c>
      <c r="L28" s="1">
        <v>12</v>
      </c>
      <c r="M28" s="1" t="s">
        <v>30</v>
      </c>
      <c r="N28" s="20"/>
    </row>
    <row r="29" spans="1:14" ht="15" customHeight="1">
      <c r="A29" s="23"/>
      <c r="B29" s="2" t="str">
        <f t="shared" si="0"/>
        <v>27ème</v>
      </c>
      <c r="C29" s="8">
        <f t="shared" si="4"/>
        <v>25</v>
      </c>
      <c r="D29" s="11" t="s">
        <v>164</v>
      </c>
      <c r="E29" s="6">
        <f t="shared" si="1"/>
        <v>148</v>
      </c>
      <c r="F29" s="11">
        <v>2</v>
      </c>
      <c r="G29" s="11">
        <v>-396</v>
      </c>
      <c r="H29" s="11">
        <v>542</v>
      </c>
      <c r="I29" s="4"/>
      <c r="J29" s="10" t="str">
        <f>IF(D29="","","34")</f>
        <v>34</v>
      </c>
      <c r="K29" s="5">
        <f t="shared" si="2"/>
        <v>1</v>
      </c>
      <c r="L29" s="1">
        <v>25</v>
      </c>
      <c r="M29" s="1" t="s">
        <v>31</v>
      </c>
      <c r="N29" s="20"/>
    </row>
    <row r="30" spans="1:14" ht="15" customHeight="1">
      <c r="A30" s="24"/>
      <c r="B30" s="2" t="str">
        <f t="shared" si="0"/>
        <v>28ème</v>
      </c>
      <c r="C30" s="8">
        <f t="shared" si="4"/>
        <v>19</v>
      </c>
      <c r="D30" s="11" t="s">
        <v>125</v>
      </c>
      <c r="E30" s="6">
        <f t="shared" si="1"/>
        <v>114</v>
      </c>
      <c r="F30" s="11">
        <v>-104</v>
      </c>
      <c r="G30" s="11">
        <v>110</v>
      </c>
      <c r="H30" s="11">
        <v>108</v>
      </c>
      <c r="I30" s="4"/>
      <c r="J30" s="10" t="str">
        <f>IF(D30="","","12")</f>
        <v>12</v>
      </c>
      <c r="K30" s="5">
        <f t="shared" si="2"/>
        <v>1</v>
      </c>
      <c r="L30" s="1">
        <v>19</v>
      </c>
      <c r="M30" s="1" t="s">
        <v>32</v>
      </c>
      <c r="N30" s="20"/>
    </row>
    <row r="31" spans="1:14" ht="15" customHeight="1">
      <c r="A31" s="22">
        <f>IF(D31="","",N31)</f>
        <v>8</v>
      </c>
      <c r="B31" s="2" t="str">
        <f t="shared" si="0"/>
        <v>29ème</v>
      </c>
      <c r="C31" s="8">
        <v>53</v>
      </c>
      <c r="D31" s="11" t="s">
        <v>166</v>
      </c>
      <c r="E31" s="6">
        <f t="shared" si="1"/>
        <v>86</v>
      </c>
      <c r="F31" s="11">
        <v>-1006</v>
      </c>
      <c r="G31" s="11">
        <v>496</v>
      </c>
      <c r="H31" s="11">
        <v>596</v>
      </c>
      <c r="I31" s="4"/>
      <c r="J31" s="10" t="str">
        <f>IF(D31="","","87")</f>
        <v>87</v>
      </c>
      <c r="K31" s="5">
        <f t="shared" si="2"/>
        <v>1</v>
      </c>
      <c r="L31" s="1">
        <v>53</v>
      </c>
      <c r="M31" s="1" t="s">
        <v>33</v>
      </c>
      <c r="N31" s="20">
        <v>8</v>
      </c>
    </row>
    <row r="32" spans="1:14" ht="15" customHeight="1">
      <c r="A32" s="23"/>
      <c r="B32" s="2" t="str">
        <f t="shared" si="0"/>
        <v>30ème</v>
      </c>
      <c r="C32" s="8">
        <f>IF(D32="","",L32)</f>
        <v>31</v>
      </c>
      <c r="D32" s="11" t="s">
        <v>134</v>
      </c>
      <c r="E32" s="6">
        <f t="shared" si="1"/>
        <v>66</v>
      </c>
      <c r="F32" s="11">
        <v>64</v>
      </c>
      <c r="G32" s="11">
        <v>-288</v>
      </c>
      <c r="H32" s="11">
        <v>290</v>
      </c>
      <c r="I32" s="4"/>
      <c r="J32" s="10" t="str">
        <f>IF(D32="","","87")</f>
        <v>87</v>
      </c>
      <c r="K32" s="5">
        <f t="shared" si="2"/>
        <v>1</v>
      </c>
      <c r="L32" s="1">
        <v>31</v>
      </c>
      <c r="M32" s="1" t="s">
        <v>34</v>
      </c>
      <c r="N32" s="20"/>
    </row>
    <row r="33" spans="1:14" ht="15" customHeight="1">
      <c r="A33" s="23"/>
      <c r="B33" s="2" t="str">
        <f t="shared" si="0"/>
        <v>31ème</v>
      </c>
      <c r="C33" s="8">
        <f>IF(D33="","",L33)</f>
        <v>24</v>
      </c>
      <c r="D33" s="11" t="s">
        <v>130</v>
      </c>
      <c r="E33" s="6">
        <f t="shared" si="1"/>
        <v>-2</v>
      </c>
      <c r="F33" s="11">
        <v>-294</v>
      </c>
      <c r="G33" s="11">
        <v>-206</v>
      </c>
      <c r="H33" s="11">
        <v>498</v>
      </c>
      <c r="I33" s="4"/>
      <c r="J33" s="10" t="str">
        <f>IF(D33="","","98")</f>
        <v>98</v>
      </c>
      <c r="K33" s="5">
        <f t="shared" si="2"/>
        <v>1</v>
      </c>
      <c r="L33" s="1">
        <v>24</v>
      </c>
      <c r="M33" s="1" t="s">
        <v>99</v>
      </c>
      <c r="N33" s="20"/>
    </row>
    <row r="34" spans="1:14" ht="15" customHeight="1">
      <c r="A34" s="24"/>
      <c r="B34" s="2" t="str">
        <f t="shared" si="0"/>
        <v>32ème</v>
      </c>
      <c r="C34" s="8">
        <v>57</v>
      </c>
      <c r="D34" s="11" t="s">
        <v>156</v>
      </c>
      <c r="E34" s="6">
        <f t="shared" si="1"/>
        <v>-52</v>
      </c>
      <c r="F34" s="11">
        <v>520</v>
      </c>
      <c r="G34" s="11">
        <v>-544</v>
      </c>
      <c r="H34" s="11">
        <v>-28</v>
      </c>
      <c r="I34" s="4"/>
      <c r="J34" s="10" t="str">
        <f>IF(D34="","","67")</f>
        <v>67</v>
      </c>
      <c r="K34" s="5">
        <f t="shared" si="2"/>
        <v>1</v>
      </c>
      <c r="L34" s="1">
        <v>57</v>
      </c>
      <c r="M34" s="1" t="s">
        <v>35</v>
      </c>
      <c r="N34" s="20"/>
    </row>
    <row r="35" spans="1:14" ht="15" customHeight="1">
      <c r="A35" s="22">
        <f>IF(D35="","",N35)</f>
        <v>9</v>
      </c>
      <c r="B35" s="2" t="str">
        <f t="shared" si="0"/>
        <v>33ème</v>
      </c>
      <c r="C35" s="8">
        <f aca="true" t="shared" si="5" ref="C35:C45">IF(D35="","",L35)</f>
        <v>37</v>
      </c>
      <c r="D35" s="11" t="s">
        <v>139</v>
      </c>
      <c r="E35" s="6">
        <f aca="true" t="shared" si="6" ref="E35:E66">IF(D35="","",SUM(F35:I35))</f>
        <v>-132</v>
      </c>
      <c r="F35" s="11">
        <v>-328</v>
      </c>
      <c r="G35" s="11">
        <v>170</v>
      </c>
      <c r="H35" s="11">
        <v>26</v>
      </c>
      <c r="I35" s="4"/>
      <c r="J35" s="10" t="str">
        <f>IF(D35="","","78")</f>
        <v>78</v>
      </c>
      <c r="K35" s="5">
        <f aca="true" t="shared" si="7" ref="K35:K66">IF(D35="",0,1)</f>
        <v>1</v>
      </c>
      <c r="L35" s="1">
        <v>37</v>
      </c>
      <c r="M35" s="1" t="s">
        <v>36</v>
      </c>
      <c r="N35" s="20">
        <v>9</v>
      </c>
    </row>
    <row r="36" spans="1:14" ht="15" customHeight="1">
      <c r="A36" s="23"/>
      <c r="B36" s="2" t="str">
        <f t="shared" si="0"/>
        <v>34ème</v>
      </c>
      <c r="C36" s="8">
        <f t="shared" si="5"/>
        <v>33</v>
      </c>
      <c r="D36" s="11" t="s">
        <v>165</v>
      </c>
      <c r="E36" s="6">
        <f t="shared" si="6"/>
        <v>-136</v>
      </c>
      <c r="F36" s="11">
        <v>110</v>
      </c>
      <c r="G36" s="11">
        <v>182</v>
      </c>
      <c r="H36" s="11">
        <v>-428</v>
      </c>
      <c r="I36" s="4"/>
      <c r="J36" s="10" t="str">
        <f>IF(D36="","","56")</f>
        <v>56</v>
      </c>
      <c r="K36" s="5">
        <f t="shared" si="7"/>
        <v>1</v>
      </c>
      <c r="L36" s="1">
        <v>33</v>
      </c>
      <c r="M36" s="1" t="s">
        <v>37</v>
      </c>
      <c r="N36" s="20"/>
    </row>
    <row r="37" spans="1:14" ht="15" customHeight="1">
      <c r="A37" s="23"/>
      <c r="B37" s="2" t="str">
        <f t="shared" si="0"/>
        <v>35ème</v>
      </c>
      <c r="C37" s="8">
        <f t="shared" si="5"/>
        <v>17</v>
      </c>
      <c r="D37" s="11" t="s">
        <v>123</v>
      </c>
      <c r="E37" s="6">
        <f t="shared" si="6"/>
        <v>-148</v>
      </c>
      <c r="F37" s="11">
        <v>-376</v>
      </c>
      <c r="G37" s="11">
        <v>306</v>
      </c>
      <c r="H37" s="11">
        <v>-78</v>
      </c>
      <c r="I37" s="4"/>
      <c r="J37" s="10" t="str">
        <f>IF(D37="","","78")</f>
        <v>78</v>
      </c>
      <c r="K37" s="5">
        <f t="shared" si="7"/>
        <v>1</v>
      </c>
      <c r="L37" s="1">
        <v>17</v>
      </c>
      <c r="M37" s="1" t="s">
        <v>38</v>
      </c>
      <c r="N37" s="20"/>
    </row>
    <row r="38" spans="1:14" ht="15" customHeight="1">
      <c r="A38" s="24"/>
      <c r="B38" s="2" t="str">
        <f t="shared" si="0"/>
        <v>36ème</v>
      </c>
      <c r="C38" s="8">
        <f t="shared" si="5"/>
        <v>29</v>
      </c>
      <c r="D38" s="11" t="s">
        <v>167</v>
      </c>
      <c r="E38" s="6">
        <f t="shared" si="6"/>
        <v>-190</v>
      </c>
      <c r="F38" s="11">
        <v>234</v>
      </c>
      <c r="G38" s="11">
        <v>-116</v>
      </c>
      <c r="H38" s="11">
        <v>-308</v>
      </c>
      <c r="I38" s="4"/>
      <c r="J38" s="10" t="str">
        <f>IF(D38="","","23")</f>
        <v>23</v>
      </c>
      <c r="K38" s="5">
        <f t="shared" si="7"/>
        <v>1</v>
      </c>
      <c r="L38" s="1">
        <v>29</v>
      </c>
      <c r="M38" s="1" t="s">
        <v>39</v>
      </c>
      <c r="N38" s="20"/>
    </row>
    <row r="39" spans="1:14" ht="15" customHeight="1">
      <c r="A39" s="22">
        <f>IF(D39="","",N39)</f>
        <v>10</v>
      </c>
      <c r="B39" s="2" t="str">
        <f t="shared" si="0"/>
        <v>37ème</v>
      </c>
      <c r="C39" s="8">
        <f t="shared" si="5"/>
        <v>3</v>
      </c>
      <c r="D39" s="11" t="s">
        <v>111</v>
      </c>
      <c r="E39" s="6">
        <f t="shared" si="6"/>
        <v>-278</v>
      </c>
      <c r="F39" s="11">
        <v>48</v>
      </c>
      <c r="G39" s="11">
        <v>-88</v>
      </c>
      <c r="H39" s="11">
        <v>-238</v>
      </c>
      <c r="I39" s="4"/>
      <c r="J39" s="10" t="str">
        <f>IF(D39="","","12")</f>
        <v>12</v>
      </c>
      <c r="K39" s="5">
        <f t="shared" si="7"/>
        <v>1</v>
      </c>
      <c r="L39" s="1">
        <v>3</v>
      </c>
      <c r="M39" s="1" t="s">
        <v>40</v>
      </c>
      <c r="N39" s="20">
        <v>10</v>
      </c>
    </row>
    <row r="40" spans="1:14" ht="15" customHeight="1">
      <c r="A40" s="23"/>
      <c r="B40" s="2" t="str">
        <f t="shared" si="0"/>
        <v>38ème</v>
      </c>
      <c r="C40" s="8">
        <f t="shared" si="5"/>
        <v>23</v>
      </c>
      <c r="D40" s="11" t="s">
        <v>129</v>
      </c>
      <c r="E40" s="6">
        <f t="shared" si="6"/>
        <v>-296</v>
      </c>
      <c r="F40" s="11">
        <v>-614</v>
      </c>
      <c r="G40" s="11">
        <v>610</v>
      </c>
      <c r="H40" s="11">
        <v>-292</v>
      </c>
      <c r="I40" s="4"/>
      <c r="J40" s="10" t="str">
        <f>IF(D40="","","23")</f>
        <v>23</v>
      </c>
      <c r="K40" s="5">
        <f t="shared" si="7"/>
        <v>1</v>
      </c>
      <c r="L40" s="1">
        <v>23</v>
      </c>
      <c r="M40" s="1" t="s">
        <v>41</v>
      </c>
      <c r="N40" s="20"/>
    </row>
    <row r="41" spans="1:14" ht="15" customHeight="1">
      <c r="A41" s="23"/>
      <c r="B41" s="2" t="str">
        <f t="shared" si="0"/>
        <v>39ème</v>
      </c>
      <c r="C41" s="8">
        <f t="shared" si="5"/>
        <v>20</v>
      </c>
      <c r="D41" s="11" t="s">
        <v>126</v>
      </c>
      <c r="E41" s="6">
        <f t="shared" si="6"/>
        <v>-306</v>
      </c>
      <c r="F41" s="11">
        <v>472</v>
      </c>
      <c r="G41" s="11">
        <v>-636</v>
      </c>
      <c r="H41" s="11">
        <v>-142</v>
      </c>
      <c r="I41" s="4"/>
      <c r="J41" s="10" t="str">
        <f>IF(D41="","","100")</f>
        <v>100</v>
      </c>
      <c r="K41" s="5">
        <f t="shared" si="7"/>
        <v>1</v>
      </c>
      <c r="L41" s="1">
        <v>20</v>
      </c>
      <c r="M41" s="1" t="s">
        <v>42</v>
      </c>
      <c r="N41" s="20"/>
    </row>
    <row r="42" spans="1:14" ht="15" customHeight="1">
      <c r="A42" s="24"/>
      <c r="B42" s="2" t="str">
        <f t="shared" si="0"/>
        <v>40ème</v>
      </c>
      <c r="C42" s="8">
        <f t="shared" si="5"/>
        <v>42</v>
      </c>
      <c r="D42" s="11" t="s">
        <v>143</v>
      </c>
      <c r="E42" s="6">
        <f t="shared" si="6"/>
        <v>-310</v>
      </c>
      <c r="F42" s="11">
        <v>106</v>
      </c>
      <c r="G42" s="11">
        <v>-178</v>
      </c>
      <c r="H42" s="11">
        <v>-238</v>
      </c>
      <c r="I42" s="4"/>
      <c r="J42" s="10" t="str">
        <f>IF(D42="","","45")</f>
        <v>45</v>
      </c>
      <c r="K42" s="5">
        <f t="shared" si="7"/>
        <v>1</v>
      </c>
      <c r="L42" s="1">
        <v>42</v>
      </c>
      <c r="M42" s="1" t="s">
        <v>43</v>
      </c>
      <c r="N42" s="20"/>
    </row>
    <row r="43" spans="1:14" ht="15" customHeight="1">
      <c r="A43" s="22">
        <f>IF(D43="","",N43)</f>
        <v>11</v>
      </c>
      <c r="B43" s="2" t="str">
        <f t="shared" si="0"/>
        <v>41ème</v>
      </c>
      <c r="C43" s="8">
        <f t="shared" si="5"/>
        <v>34</v>
      </c>
      <c r="D43" s="11" t="s">
        <v>136</v>
      </c>
      <c r="E43" s="6">
        <f t="shared" si="6"/>
        <v>-332</v>
      </c>
      <c r="F43" s="11">
        <v>-36</v>
      </c>
      <c r="G43" s="11">
        <v>-258</v>
      </c>
      <c r="H43" s="11">
        <v>-38</v>
      </c>
      <c r="I43" s="4"/>
      <c r="J43" s="10" t="str">
        <f>IF(D43="","","34")</f>
        <v>34</v>
      </c>
      <c r="K43" s="5">
        <f t="shared" si="7"/>
        <v>1</v>
      </c>
      <c r="L43" s="1">
        <v>34</v>
      </c>
      <c r="M43" s="1" t="s">
        <v>100</v>
      </c>
      <c r="N43" s="20">
        <v>11</v>
      </c>
    </row>
    <row r="44" spans="1:14" ht="15" customHeight="1">
      <c r="A44" s="23"/>
      <c r="B44" s="2" t="str">
        <f t="shared" si="0"/>
        <v>42ème</v>
      </c>
      <c r="C44" s="8">
        <f t="shared" si="5"/>
        <v>26</v>
      </c>
      <c r="D44" s="11" t="s">
        <v>131</v>
      </c>
      <c r="E44" s="6">
        <f t="shared" si="6"/>
        <v>-346</v>
      </c>
      <c r="F44" s="11">
        <v>-122</v>
      </c>
      <c r="G44" s="11">
        <v>-50</v>
      </c>
      <c r="H44" s="11">
        <v>-174</v>
      </c>
      <c r="I44" s="4"/>
      <c r="J44" s="10" t="str">
        <f>IF(D44="","","56")</f>
        <v>56</v>
      </c>
      <c r="K44" s="5">
        <f t="shared" si="7"/>
        <v>1</v>
      </c>
      <c r="L44" s="1">
        <v>26</v>
      </c>
      <c r="M44" s="1" t="s">
        <v>44</v>
      </c>
      <c r="N44" s="20"/>
    </row>
    <row r="45" spans="1:14" ht="15" customHeight="1">
      <c r="A45" s="23"/>
      <c r="B45" s="2" t="str">
        <f t="shared" si="0"/>
        <v>43ème</v>
      </c>
      <c r="C45" s="8">
        <f t="shared" si="5"/>
        <v>10</v>
      </c>
      <c r="D45" s="11" t="s">
        <v>116</v>
      </c>
      <c r="E45" s="6">
        <f t="shared" si="6"/>
        <v>-356</v>
      </c>
      <c r="F45" s="11">
        <v>640</v>
      </c>
      <c r="G45" s="11">
        <v>-228</v>
      </c>
      <c r="H45" s="11">
        <v>-768</v>
      </c>
      <c r="I45" s="4"/>
      <c r="J45" s="10" t="str">
        <f>IF(D45="","","86")</f>
        <v>86</v>
      </c>
      <c r="K45" s="5">
        <f t="shared" si="7"/>
        <v>1</v>
      </c>
      <c r="L45" s="1">
        <v>10</v>
      </c>
      <c r="M45" s="1" t="s">
        <v>45</v>
      </c>
      <c r="N45" s="20"/>
    </row>
    <row r="46" spans="1:14" ht="15" customHeight="1">
      <c r="A46" s="24"/>
      <c r="B46" s="2" t="str">
        <f t="shared" si="0"/>
        <v>44ème</v>
      </c>
      <c r="C46" s="8">
        <v>55</v>
      </c>
      <c r="D46" s="11" t="s">
        <v>155</v>
      </c>
      <c r="E46" s="6">
        <f t="shared" si="6"/>
        <v>-376</v>
      </c>
      <c r="F46" s="11">
        <v>146</v>
      </c>
      <c r="G46" s="11">
        <v>-444</v>
      </c>
      <c r="H46" s="11">
        <v>-78</v>
      </c>
      <c r="I46" s="4"/>
      <c r="J46" s="10" t="str">
        <f>IF(D46="","","98")</f>
        <v>98</v>
      </c>
      <c r="K46" s="5">
        <f t="shared" si="7"/>
        <v>1</v>
      </c>
      <c r="L46" s="1">
        <v>55</v>
      </c>
      <c r="M46" s="1" t="s">
        <v>46</v>
      </c>
      <c r="N46" s="20"/>
    </row>
    <row r="47" spans="1:14" ht="15" customHeight="1">
      <c r="A47" s="22">
        <f>IF(D47="","",N47)</f>
        <v>12</v>
      </c>
      <c r="B47" s="2" t="str">
        <f t="shared" si="0"/>
        <v>45ème</v>
      </c>
      <c r="C47" s="8">
        <v>54</v>
      </c>
      <c r="D47" s="11" t="s">
        <v>154</v>
      </c>
      <c r="E47" s="6">
        <f t="shared" si="6"/>
        <v>-416</v>
      </c>
      <c r="F47" s="11">
        <v>-166</v>
      </c>
      <c r="G47" s="11">
        <v>-494</v>
      </c>
      <c r="H47" s="11">
        <v>244</v>
      </c>
      <c r="I47" s="4"/>
      <c r="J47" s="10" t="str">
        <f>IF(D47="","","34")</f>
        <v>34</v>
      </c>
      <c r="K47" s="5">
        <f t="shared" si="7"/>
        <v>1</v>
      </c>
      <c r="L47" s="1">
        <v>54</v>
      </c>
      <c r="M47" s="1" t="s">
        <v>47</v>
      </c>
      <c r="N47" s="20">
        <v>12</v>
      </c>
    </row>
    <row r="48" spans="1:14" ht="15" customHeight="1">
      <c r="A48" s="23"/>
      <c r="B48" s="2" t="str">
        <f t="shared" si="0"/>
        <v>46ème</v>
      </c>
      <c r="C48" s="8">
        <f aca="true" t="shared" si="8" ref="C48:C61">IF(D48="","",L48)</f>
        <v>43</v>
      </c>
      <c r="D48" s="11" t="s">
        <v>144</v>
      </c>
      <c r="E48" s="6">
        <f t="shared" si="6"/>
        <v>-520</v>
      </c>
      <c r="F48" s="11">
        <v>-1028</v>
      </c>
      <c r="G48" s="11">
        <v>144</v>
      </c>
      <c r="H48" s="11">
        <v>364</v>
      </c>
      <c r="I48" s="4"/>
      <c r="J48" s="10" t="str">
        <f>IF(D48="","","67")</f>
        <v>67</v>
      </c>
      <c r="K48" s="5">
        <f t="shared" si="7"/>
        <v>1</v>
      </c>
      <c r="L48" s="1">
        <v>43</v>
      </c>
      <c r="M48" s="1" t="s">
        <v>48</v>
      </c>
      <c r="N48" s="20"/>
    </row>
    <row r="49" spans="1:14" ht="15" customHeight="1">
      <c r="A49" s="23"/>
      <c r="B49" s="2" t="str">
        <f t="shared" si="0"/>
        <v>47ème</v>
      </c>
      <c r="C49" s="8">
        <f t="shared" si="8"/>
        <v>30</v>
      </c>
      <c r="D49" s="11" t="s">
        <v>168</v>
      </c>
      <c r="E49" s="6">
        <f t="shared" si="6"/>
        <v>-598</v>
      </c>
      <c r="F49" s="11">
        <v>-684</v>
      </c>
      <c r="G49" s="11">
        <v>350</v>
      </c>
      <c r="H49" s="11">
        <v>-264</v>
      </c>
      <c r="I49" s="4"/>
      <c r="J49" s="10" t="str">
        <f>IF(D49="","","2")</f>
        <v>2</v>
      </c>
      <c r="K49" s="5">
        <f t="shared" si="7"/>
        <v>1</v>
      </c>
      <c r="L49" s="1">
        <v>30</v>
      </c>
      <c r="M49" s="1" t="s">
        <v>49</v>
      </c>
      <c r="N49" s="20"/>
    </row>
    <row r="50" spans="1:14" ht="15" customHeight="1">
      <c r="A50" s="24"/>
      <c r="B50" s="2" t="str">
        <f t="shared" si="0"/>
        <v>48ème</v>
      </c>
      <c r="C50" s="8">
        <f t="shared" si="8"/>
        <v>16</v>
      </c>
      <c r="D50" s="11" t="s">
        <v>122</v>
      </c>
      <c r="E50" s="6">
        <f t="shared" si="6"/>
        <v>-632</v>
      </c>
      <c r="F50" s="11">
        <v>12</v>
      </c>
      <c r="G50" s="11">
        <v>-364</v>
      </c>
      <c r="H50" s="11">
        <v>-280</v>
      </c>
      <c r="I50" s="4"/>
      <c r="J50" s="10" t="str">
        <f>IF(D50="","","69")</f>
        <v>69</v>
      </c>
      <c r="K50" s="5">
        <f t="shared" si="7"/>
        <v>1</v>
      </c>
      <c r="L50" s="1">
        <v>16</v>
      </c>
      <c r="M50" s="1" t="s">
        <v>50</v>
      </c>
      <c r="N50" s="20"/>
    </row>
    <row r="51" spans="1:14" ht="15" customHeight="1">
      <c r="A51" s="22">
        <f>IF(D51="","",N51)</f>
        <v>13</v>
      </c>
      <c r="B51" s="2" t="str">
        <f aca="true" t="shared" si="9" ref="B51:B66">IF(D51="","",M51)</f>
        <v>49ème</v>
      </c>
      <c r="C51" s="8">
        <f t="shared" si="8"/>
        <v>35</v>
      </c>
      <c r="D51" s="11" t="s">
        <v>137</v>
      </c>
      <c r="E51" s="6">
        <f t="shared" si="6"/>
        <v>-744</v>
      </c>
      <c r="F51" s="11">
        <v>-470</v>
      </c>
      <c r="G51" s="11">
        <v>-222</v>
      </c>
      <c r="H51" s="11">
        <v>-52</v>
      </c>
      <c r="I51" s="4"/>
      <c r="J51" s="10" t="str">
        <f>IF(D51="","","43")</f>
        <v>43</v>
      </c>
      <c r="K51" s="5">
        <f t="shared" si="7"/>
        <v>1</v>
      </c>
      <c r="L51" s="1">
        <v>35</v>
      </c>
      <c r="M51" s="1" t="s">
        <v>51</v>
      </c>
      <c r="N51" s="20">
        <v>13</v>
      </c>
    </row>
    <row r="52" spans="1:14" ht="15" customHeight="1">
      <c r="A52" s="23"/>
      <c r="B52" s="2" t="str">
        <f t="shared" si="9"/>
        <v>50ème</v>
      </c>
      <c r="C52" s="8">
        <f t="shared" si="8"/>
        <v>5</v>
      </c>
      <c r="D52" s="11" t="s">
        <v>113</v>
      </c>
      <c r="E52" s="6">
        <f t="shared" si="6"/>
        <v>-752</v>
      </c>
      <c r="F52" s="11">
        <v>-220</v>
      </c>
      <c r="G52" s="11">
        <v>-14</v>
      </c>
      <c r="H52" s="11">
        <v>-518</v>
      </c>
      <c r="I52" s="4"/>
      <c r="J52" s="10" t="str">
        <f>IF(D52="","","56")</f>
        <v>56</v>
      </c>
      <c r="K52" s="5">
        <f t="shared" si="7"/>
        <v>1</v>
      </c>
      <c r="L52" s="1">
        <v>5</v>
      </c>
      <c r="M52" s="1" t="s">
        <v>52</v>
      </c>
      <c r="N52" s="20"/>
    </row>
    <row r="53" spans="1:14" ht="15" customHeight="1">
      <c r="A53" s="23"/>
      <c r="B53" s="2" t="str">
        <f t="shared" si="9"/>
        <v>51ème</v>
      </c>
      <c r="C53" s="8">
        <f t="shared" si="8"/>
        <v>38</v>
      </c>
      <c r="D53" s="11" t="s">
        <v>140</v>
      </c>
      <c r="E53" s="6">
        <f t="shared" si="6"/>
        <v>-768</v>
      </c>
      <c r="F53" s="11">
        <v>-100</v>
      </c>
      <c r="G53" s="11">
        <v>-378</v>
      </c>
      <c r="H53" s="11">
        <v>-290</v>
      </c>
      <c r="I53" s="4"/>
      <c r="J53" s="10" t="str">
        <f>IF(D53="","","34")</f>
        <v>34</v>
      </c>
      <c r="K53" s="5">
        <f t="shared" si="7"/>
        <v>1</v>
      </c>
      <c r="L53" s="1">
        <v>38</v>
      </c>
      <c r="M53" s="1" t="s">
        <v>101</v>
      </c>
      <c r="N53" s="20"/>
    </row>
    <row r="54" spans="1:14" ht="15" customHeight="1">
      <c r="A54" s="24"/>
      <c r="B54" s="2" t="str">
        <f t="shared" si="9"/>
        <v>52ème</v>
      </c>
      <c r="C54" s="8">
        <f t="shared" si="8"/>
        <v>44</v>
      </c>
      <c r="D54" s="11" t="s">
        <v>145</v>
      </c>
      <c r="E54" s="6">
        <f t="shared" si="6"/>
        <v>-802</v>
      </c>
      <c r="F54" s="11">
        <v>-376</v>
      </c>
      <c r="G54" s="11">
        <v>-230</v>
      </c>
      <c r="H54" s="11">
        <v>-196</v>
      </c>
      <c r="I54" s="4"/>
      <c r="J54" s="10" t="str">
        <f>IF(D54="","","73")</f>
        <v>73</v>
      </c>
      <c r="K54" s="5">
        <f t="shared" si="7"/>
        <v>1</v>
      </c>
      <c r="L54" s="1">
        <v>44</v>
      </c>
      <c r="M54" s="1" t="s">
        <v>53</v>
      </c>
      <c r="N54" s="20"/>
    </row>
    <row r="55" spans="1:14" ht="15" customHeight="1">
      <c r="A55" s="22">
        <f>IF(D55="","",N55)</f>
        <v>14</v>
      </c>
      <c r="B55" s="2" t="str">
        <f t="shared" si="9"/>
        <v>53ème</v>
      </c>
      <c r="C55" s="8">
        <f t="shared" si="8"/>
        <v>49</v>
      </c>
      <c r="D55" s="11" t="s">
        <v>149</v>
      </c>
      <c r="E55" s="6">
        <f t="shared" si="6"/>
        <v>-834</v>
      </c>
      <c r="F55" s="11">
        <v>-624</v>
      </c>
      <c r="G55" s="11">
        <v>286</v>
      </c>
      <c r="H55" s="11">
        <v>-496</v>
      </c>
      <c r="I55" s="4"/>
      <c r="J55" s="10" t="str">
        <f>IF(D55="","","55")</f>
        <v>55</v>
      </c>
      <c r="K55" s="5">
        <f t="shared" si="7"/>
        <v>1</v>
      </c>
      <c r="L55" s="1">
        <v>49</v>
      </c>
      <c r="M55" s="1" t="s">
        <v>54</v>
      </c>
      <c r="N55" s="20">
        <v>14</v>
      </c>
    </row>
    <row r="56" spans="1:14" ht="15" customHeight="1">
      <c r="A56" s="23"/>
      <c r="B56" s="2" t="str">
        <f t="shared" si="9"/>
        <v>54ème</v>
      </c>
      <c r="C56" s="8">
        <f t="shared" si="8"/>
        <v>9</v>
      </c>
      <c r="D56" s="11" t="s">
        <v>169</v>
      </c>
      <c r="E56" s="6">
        <f t="shared" si="6"/>
        <v>-852</v>
      </c>
      <c r="F56" s="11">
        <v>-696</v>
      </c>
      <c r="G56" s="11">
        <v>-160</v>
      </c>
      <c r="H56" s="11">
        <v>4</v>
      </c>
      <c r="I56" s="4"/>
      <c r="J56" s="10" t="str">
        <f>IF(D56="","","93")</f>
        <v>93</v>
      </c>
      <c r="K56" s="5">
        <f t="shared" si="7"/>
        <v>1</v>
      </c>
      <c r="L56" s="1">
        <v>9</v>
      </c>
      <c r="M56" s="1" t="s">
        <v>55</v>
      </c>
      <c r="N56" s="20"/>
    </row>
    <row r="57" spans="1:14" ht="15" customHeight="1">
      <c r="A57" s="23"/>
      <c r="B57" s="2" t="str">
        <f t="shared" si="9"/>
        <v>55ème</v>
      </c>
      <c r="C57" s="8">
        <f t="shared" si="8"/>
        <v>8</v>
      </c>
      <c r="D57" s="11" t="s">
        <v>115</v>
      </c>
      <c r="E57" s="6">
        <f t="shared" si="6"/>
        <v>-964</v>
      </c>
      <c r="F57" s="11">
        <v>-694</v>
      </c>
      <c r="G57" s="11">
        <v>-178</v>
      </c>
      <c r="H57" s="11">
        <v>-92</v>
      </c>
      <c r="I57" s="4"/>
      <c r="J57" s="10" t="str">
        <f>IF(D57="","","39")</f>
        <v>39</v>
      </c>
      <c r="K57" s="5">
        <f t="shared" si="7"/>
        <v>1</v>
      </c>
      <c r="L57" s="1">
        <v>8</v>
      </c>
      <c r="M57" s="1" t="s">
        <v>56</v>
      </c>
      <c r="N57" s="20"/>
    </row>
    <row r="58" spans="1:14" ht="15" customHeight="1">
      <c r="A58" s="24"/>
      <c r="B58" s="2" t="str">
        <f t="shared" si="9"/>
        <v>56ème</v>
      </c>
      <c r="C58" s="8">
        <f t="shared" si="8"/>
        <v>51</v>
      </c>
      <c r="D58" s="11" t="s">
        <v>151</v>
      </c>
      <c r="E58" s="6">
        <f t="shared" si="6"/>
        <v>-1006</v>
      </c>
      <c r="F58" s="11">
        <v>-222</v>
      </c>
      <c r="G58" s="11">
        <v>-270</v>
      </c>
      <c r="H58" s="11">
        <v>-514</v>
      </c>
      <c r="I58" s="4"/>
      <c r="J58" s="10" t="str">
        <f>IF(D58="","","43")</f>
        <v>43</v>
      </c>
      <c r="K58" s="5">
        <f t="shared" si="7"/>
        <v>1</v>
      </c>
      <c r="L58" s="1">
        <v>51</v>
      </c>
      <c r="M58" s="1" t="s">
        <v>57</v>
      </c>
      <c r="N58" s="20"/>
    </row>
    <row r="59" spans="1:14" ht="15" customHeight="1">
      <c r="A59" s="22">
        <f>IF(D59="","",N59)</f>
        <v>15</v>
      </c>
      <c r="B59" s="2" t="str">
        <f t="shared" si="9"/>
        <v>57ème</v>
      </c>
      <c r="C59" s="8">
        <f t="shared" si="8"/>
        <v>14</v>
      </c>
      <c r="D59" s="11" t="s">
        <v>120</v>
      </c>
      <c r="E59" s="6">
        <f t="shared" si="6"/>
        <v>-1154</v>
      </c>
      <c r="F59" s="11">
        <v>-416</v>
      </c>
      <c r="G59" s="11">
        <v>-158</v>
      </c>
      <c r="H59" s="11">
        <v>-580</v>
      </c>
      <c r="I59" s="4"/>
      <c r="J59" s="10" t="str">
        <f>IF(D59="","","12")</f>
        <v>12</v>
      </c>
      <c r="K59" s="5">
        <f t="shared" si="7"/>
        <v>1</v>
      </c>
      <c r="L59" s="1">
        <v>14</v>
      </c>
      <c r="M59" s="1" t="s">
        <v>58</v>
      </c>
      <c r="N59" s="20">
        <v>15</v>
      </c>
    </row>
    <row r="60" spans="1:14" ht="15" customHeight="1">
      <c r="A60" s="23"/>
      <c r="B60" s="2" t="str">
        <f t="shared" si="9"/>
        <v>58ème</v>
      </c>
      <c r="C60" s="8">
        <f t="shared" si="8"/>
        <v>7</v>
      </c>
      <c r="D60" s="11" t="s">
        <v>114</v>
      </c>
      <c r="E60" s="6">
        <f t="shared" si="6"/>
        <v>-1290</v>
      </c>
      <c r="F60" s="11">
        <v>-676</v>
      </c>
      <c r="G60" s="11">
        <v>-458</v>
      </c>
      <c r="H60" s="11">
        <v>-156</v>
      </c>
      <c r="I60" s="4"/>
      <c r="J60" s="10" t="str">
        <f>IF(D60="","","72")</f>
        <v>72</v>
      </c>
      <c r="K60" s="5">
        <f t="shared" si="7"/>
        <v>1</v>
      </c>
      <c r="L60" s="1">
        <v>7</v>
      </c>
      <c r="M60" s="1" t="s">
        <v>59</v>
      </c>
      <c r="N60" s="20"/>
    </row>
    <row r="61" spans="1:14" ht="15" customHeight="1">
      <c r="A61" s="23"/>
      <c r="B61" s="2" t="str">
        <f t="shared" si="9"/>
        <v>59ème</v>
      </c>
      <c r="C61" s="8">
        <f t="shared" si="8"/>
        <v>4</v>
      </c>
      <c r="D61" s="11" t="s">
        <v>112</v>
      </c>
      <c r="E61" s="6">
        <f t="shared" si="6"/>
        <v>-1332</v>
      </c>
      <c r="F61" s="11">
        <v>-32</v>
      </c>
      <c r="G61" s="11">
        <v>-426</v>
      </c>
      <c r="H61" s="11">
        <v>-874</v>
      </c>
      <c r="I61" s="4"/>
      <c r="J61" s="10" t="str">
        <f>IF(D61="","","49")</f>
        <v>49</v>
      </c>
      <c r="K61" s="5">
        <f t="shared" si="7"/>
        <v>1</v>
      </c>
      <c r="L61" s="1">
        <v>4</v>
      </c>
      <c r="M61" s="1" t="s">
        <v>60</v>
      </c>
      <c r="N61" s="20"/>
    </row>
    <row r="62" spans="1:14" ht="15" customHeight="1">
      <c r="A62" s="24"/>
      <c r="B62" s="2" t="str">
        <f t="shared" si="9"/>
        <v>60ème</v>
      </c>
      <c r="C62" s="8">
        <v>59</v>
      </c>
      <c r="D62" s="11" t="s">
        <v>157</v>
      </c>
      <c r="E62" s="6">
        <f t="shared" si="6"/>
        <v>-1468</v>
      </c>
      <c r="F62" s="11">
        <v>-872</v>
      </c>
      <c r="G62" s="11">
        <v>-480</v>
      </c>
      <c r="H62" s="11">
        <v>-116</v>
      </c>
      <c r="I62" s="4"/>
      <c r="J62" s="10" t="str">
        <f>IF(D62="","","43")</f>
        <v>43</v>
      </c>
      <c r="K62" s="5">
        <f t="shared" si="7"/>
        <v>1</v>
      </c>
      <c r="L62" s="1">
        <v>59</v>
      </c>
      <c r="M62" s="1" t="s">
        <v>61</v>
      </c>
      <c r="N62" s="20"/>
    </row>
    <row r="63" spans="1:14" ht="15" customHeight="1">
      <c r="A63" s="22">
        <f>IF(D63="","",N63)</f>
      </c>
      <c r="B63" s="2">
        <f t="shared" si="9"/>
      </c>
      <c r="C63" s="8">
        <f aca="true" t="shared" si="10" ref="C63:C102">IF(D63="","",L63)</f>
      </c>
      <c r="D63" s="11"/>
      <c r="E63" s="6">
        <f t="shared" si="6"/>
      </c>
      <c r="F63" s="11"/>
      <c r="G63" s="11"/>
      <c r="H63" s="11"/>
      <c r="I63" s="4"/>
      <c r="J63" s="10">
        <f>IF(D63="","","61")</f>
      </c>
      <c r="K63" s="5">
        <f t="shared" si="7"/>
        <v>0</v>
      </c>
      <c r="L63" s="1">
        <v>61</v>
      </c>
      <c r="M63" s="1" t="s">
        <v>102</v>
      </c>
      <c r="N63" s="20">
        <v>16</v>
      </c>
    </row>
    <row r="64" spans="1:14" ht="15" customHeight="1">
      <c r="A64" s="23"/>
      <c r="B64" s="2">
        <f t="shared" si="9"/>
      </c>
      <c r="C64" s="8">
        <f t="shared" si="10"/>
      </c>
      <c r="D64" s="11"/>
      <c r="E64" s="6">
        <f t="shared" si="6"/>
      </c>
      <c r="F64" s="11"/>
      <c r="G64" s="11"/>
      <c r="H64" s="11"/>
      <c r="I64" s="4"/>
      <c r="J64" s="10">
        <f>IF(D64="","","867")</f>
      </c>
      <c r="K64" s="5">
        <f t="shared" si="7"/>
        <v>0</v>
      </c>
      <c r="L64" s="1">
        <v>62</v>
      </c>
      <c r="M64" s="1" t="s">
        <v>62</v>
      </c>
      <c r="N64" s="20"/>
    </row>
    <row r="65" spans="1:14" ht="15" customHeight="1">
      <c r="A65" s="23"/>
      <c r="B65" s="2">
        <f t="shared" si="9"/>
      </c>
      <c r="C65" s="8">
        <f t="shared" si="10"/>
      </c>
      <c r="D65" s="11"/>
      <c r="E65" s="6">
        <f t="shared" si="6"/>
      </c>
      <c r="F65" s="11"/>
      <c r="G65" s="11"/>
      <c r="H65" s="11"/>
      <c r="I65" s="4"/>
      <c r="J65" s="10">
        <f>IF(D65="","","497")</f>
      </c>
      <c r="K65" s="5">
        <f t="shared" si="7"/>
        <v>0</v>
      </c>
      <c r="L65" s="1">
        <v>63</v>
      </c>
      <c r="M65" s="1" t="s">
        <v>63</v>
      </c>
      <c r="N65" s="20"/>
    </row>
    <row r="66" spans="1:14" ht="15" customHeight="1">
      <c r="A66" s="24"/>
      <c r="B66" s="2">
        <f t="shared" si="9"/>
      </c>
      <c r="C66" s="8">
        <f t="shared" si="10"/>
      </c>
      <c r="D66" s="11"/>
      <c r="E66" s="6">
        <f t="shared" si="6"/>
      </c>
      <c r="F66" s="11"/>
      <c r="G66" s="11"/>
      <c r="H66" s="11"/>
      <c r="I66" s="4"/>
      <c r="J66" s="10">
        <f>IF(D66="","","364")</f>
      </c>
      <c r="K66" s="5">
        <f t="shared" si="7"/>
        <v>0</v>
      </c>
      <c r="L66" s="1">
        <v>64</v>
      </c>
      <c r="M66" s="1" t="s">
        <v>64</v>
      </c>
      <c r="N66" s="20"/>
    </row>
    <row r="67" spans="1:14" ht="15" customHeight="1">
      <c r="A67" s="22">
        <f>IF(D67="","",N67)</f>
      </c>
      <c r="B67" s="2">
        <f aca="true" t="shared" si="11" ref="B67:B102">IF(D67="","",M67)</f>
      </c>
      <c r="C67" s="8">
        <f t="shared" si="10"/>
      </c>
      <c r="D67" s="11"/>
      <c r="E67" s="6">
        <f aca="true" t="shared" si="12" ref="E67:E98">IF(D67="","",SUM(F67:I67))</f>
      </c>
      <c r="F67" s="11"/>
      <c r="G67" s="11"/>
      <c r="H67" s="11"/>
      <c r="I67" s="4"/>
      <c r="J67" s="10">
        <f>IF(D67="","","54")</f>
      </c>
      <c r="K67" s="5">
        <f aca="true" t="shared" si="13" ref="K67:K102">IF(D67="",0,1)</f>
        <v>0</v>
      </c>
      <c r="L67" s="1">
        <v>65</v>
      </c>
      <c r="M67" s="1" t="s">
        <v>65</v>
      </c>
      <c r="N67" s="20">
        <v>17</v>
      </c>
    </row>
    <row r="68" spans="1:14" ht="15" customHeight="1">
      <c r="A68" s="23"/>
      <c r="B68" s="2">
        <f t="shared" si="11"/>
      </c>
      <c r="C68" s="8">
        <f t="shared" si="10"/>
      </c>
      <c r="D68" s="11"/>
      <c r="E68" s="6">
        <f t="shared" si="12"/>
      </c>
      <c r="F68" s="11"/>
      <c r="G68" s="11"/>
      <c r="H68" s="11"/>
      <c r="I68" s="4"/>
      <c r="J68" s="10">
        <f>IF(D68="","","345")</f>
      </c>
      <c r="K68" s="5">
        <f t="shared" si="13"/>
        <v>0</v>
      </c>
      <c r="L68" s="1">
        <v>66</v>
      </c>
      <c r="M68" s="1" t="s">
        <v>66</v>
      </c>
      <c r="N68" s="20"/>
    </row>
    <row r="69" spans="1:14" ht="15" customHeight="1">
      <c r="A69" s="23"/>
      <c r="B69" s="2">
        <f t="shared" si="11"/>
      </c>
      <c r="C69" s="8">
        <f t="shared" si="10"/>
      </c>
      <c r="D69" s="11"/>
      <c r="E69" s="6">
        <f t="shared" si="12"/>
      </c>
      <c r="F69" s="11"/>
      <c r="G69" s="11"/>
      <c r="H69" s="11"/>
      <c r="I69" s="4"/>
      <c r="J69" s="10">
        <f>IF(D69="","","76")</f>
      </c>
      <c r="K69" s="5">
        <f t="shared" si="13"/>
        <v>0</v>
      </c>
      <c r="L69" s="1">
        <v>67</v>
      </c>
      <c r="M69" s="1" t="s">
        <v>67</v>
      </c>
      <c r="N69" s="20"/>
    </row>
    <row r="70" spans="1:14" ht="15" customHeight="1">
      <c r="A70" s="24"/>
      <c r="B70" s="2">
        <f t="shared" si="11"/>
      </c>
      <c r="C70" s="8">
        <f t="shared" si="10"/>
      </c>
      <c r="D70" s="11"/>
      <c r="E70" s="6">
        <f t="shared" si="12"/>
      </c>
      <c r="F70" s="11"/>
      <c r="G70" s="11"/>
      <c r="H70" s="11"/>
      <c r="I70" s="4"/>
      <c r="J70" s="10">
        <f>IF(D70="","","45")</f>
      </c>
      <c r="K70" s="5">
        <f t="shared" si="13"/>
        <v>0</v>
      </c>
      <c r="L70" s="1">
        <v>68</v>
      </c>
      <c r="M70" s="1" t="s">
        <v>68</v>
      </c>
      <c r="N70" s="20"/>
    </row>
    <row r="71" spans="1:14" ht="15" customHeight="1">
      <c r="A71" s="22">
        <f>IF(D71="","",N71)</f>
      </c>
      <c r="B71" s="2">
        <f t="shared" si="11"/>
      </c>
      <c r="C71" s="8">
        <f t="shared" si="10"/>
      </c>
      <c r="D71" s="11"/>
      <c r="E71" s="6">
        <f t="shared" si="12"/>
      </c>
      <c r="F71" s="11"/>
      <c r="G71" s="11"/>
      <c r="H71" s="11"/>
      <c r="I71" s="4"/>
      <c r="J71" s="10">
        <f>IF(D71="","","88")</f>
      </c>
      <c r="K71" s="5">
        <f t="shared" si="13"/>
        <v>0</v>
      </c>
      <c r="L71" s="1">
        <v>69</v>
      </c>
      <c r="M71" s="1" t="s">
        <v>69</v>
      </c>
      <c r="N71" s="20">
        <v>18</v>
      </c>
    </row>
    <row r="72" spans="1:14" ht="15" customHeight="1">
      <c r="A72" s="23"/>
      <c r="B72" s="2">
        <f t="shared" si="11"/>
      </c>
      <c r="C72" s="8">
        <f t="shared" si="10"/>
      </c>
      <c r="D72" s="11"/>
      <c r="E72" s="6">
        <f t="shared" si="12"/>
      </c>
      <c r="F72" s="11"/>
      <c r="G72" s="11"/>
      <c r="H72" s="11"/>
      <c r="I72" s="4"/>
      <c r="J72" s="10">
        <f>IF(D72="","","34")</f>
      </c>
      <c r="K72" s="5">
        <f t="shared" si="13"/>
        <v>0</v>
      </c>
      <c r="L72" s="1">
        <v>70</v>
      </c>
      <c r="M72" s="1" t="s">
        <v>70</v>
      </c>
      <c r="N72" s="20"/>
    </row>
    <row r="73" spans="1:14" ht="15" customHeight="1">
      <c r="A73" s="23"/>
      <c r="B73" s="2">
        <f t="shared" si="11"/>
      </c>
      <c r="C73" s="8">
        <f t="shared" si="10"/>
      </c>
      <c r="D73" s="11"/>
      <c r="E73" s="6">
        <f t="shared" si="12"/>
      </c>
      <c r="F73" s="11"/>
      <c r="G73" s="11"/>
      <c r="H73" s="11"/>
      <c r="I73" s="4"/>
      <c r="J73" s="10">
        <f>IF(D73="","","7")</f>
      </c>
      <c r="K73" s="5">
        <f t="shared" si="13"/>
        <v>0</v>
      </c>
      <c r="L73" s="1">
        <v>71</v>
      </c>
      <c r="M73" s="1" t="s">
        <v>103</v>
      </c>
      <c r="N73" s="20"/>
    </row>
    <row r="74" spans="1:14" ht="15" customHeight="1">
      <c r="A74" s="24"/>
      <c r="B74" s="2">
        <f t="shared" si="11"/>
      </c>
      <c r="C74" s="8">
        <f t="shared" si="10"/>
      </c>
      <c r="D74" s="11"/>
      <c r="E74" s="6">
        <f t="shared" si="12"/>
      </c>
      <c r="F74" s="11"/>
      <c r="G74" s="11"/>
      <c r="H74" s="11"/>
      <c r="I74" s="4"/>
      <c r="J74" s="10">
        <f>IF(D74="","","21")</f>
      </c>
      <c r="K74" s="5">
        <f t="shared" si="13"/>
        <v>0</v>
      </c>
      <c r="L74" s="1">
        <v>72</v>
      </c>
      <c r="M74" s="1" t="s">
        <v>71</v>
      </c>
      <c r="N74" s="20"/>
    </row>
    <row r="75" spans="1:14" ht="15" customHeight="1">
      <c r="A75" s="22">
        <f>IF(D75="","",N75)</f>
      </c>
      <c r="B75" s="2">
        <f t="shared" si="11"/>
      </c>
      <c r="C75" s="8">
        <f t="shared" si="10"/>
      </c>
      <c r="D75" s="11"/>
      <c r="E75" s="6">
        <f t="shared" si="12"/>
      </c>
      <c r="F75" s="11"/>
      <c r="G75" s="11"/>
      <c r="H75" s="11"/>
      <c r="I75" s="4"/>
      <c r="J75" s="10">
        <f>IF(D75="","","66")</f>
      </c>
      <c r="K75" s="5">
        <f t="shared" si="13"/>
        <v>0</v>
      </c>
      <c r="L75" s="1">
        <v>73</v>
      </c>
      <c r="M75" s="1" t="s">
        <v>72</v>
      </c>
      <c r="N75" s="20">
        <v>19</v>
      </c>
    </row>
    <row r="76" spans="1:14" ht="15" customHeight="1">
      <c r="A76" s="23"/>
      <c r="B76" s="2">
        <f t="shared" si="11"/>
      </c>
      <c r="C76" s="8">
        <f t="shared" si="10"/>
      </c>
      <c r="D76" s="11"/>
      <c r="E76" s="6">
        <f t="shared" si="12"/>
      </c>
      <c r="F76" s="11"/>
      <c r="G76" s="11"/>
      <c r="H76" s="11"/>
      <c r="I76" s="4"/>
      <c r="J76" s="10">
        <f>IF(D76="","","37")</f>
      </c>
      <c r="K76" s="5">
        <f t="shared" si="13"/>
        <v>0</v>
      </c>
      <c r="L76" s="1">
        <v>74</v>
      </c>
      <c r="M76" s="1" t="s">
        <v>73</v>
      </c>
      <c r="N76" s="20"/>
    </row>
    <row r="77" spans="1:14" ht="15" customHeight="1">
      <c r="A77" s="23"/>
      <c r="B77" s="2">
        <f t="shared" si="11"/>
      </c>
      <c r="C77" s="8">
        <f t="shared" si="10"/>
      </c>
      <c r="D77" s="11"/>
      <c r="E77" s="6">
        <f t="shared" si="12"/>
      </c>
      <c r="F77" s="11"/>
      <c r="G77" s="11"/>
      <c r="H77" s="11"/>
      <c r="I77" s="4"/>
      <c r="J77" s="10">
        <f>IF(D77="","","76")</f>
      </c>
      <c r="K77" s="5">
        <f t="shared" si="13"/>
        <v>0</v>
      </c>
      <c r="L77" s="1">
        <v>75</v>
      </c>
      <c r="M77" s="1" t="s">
        <v>74</v>
      </c>
      <c r="N77" s="20"/>
    </row>
    <row r="78" spans="1:14" ht="15" customHeight="1">
      <c r="A78" s="24"/>
      <c r="B78" s="2">
        <f t="shared" si="11"/>
      </c>
      <c r="C78" s="8">
        <f t="shared" si="10"/>
      </c>
      <c r="D78" s="11"/>
      <c r="E78" s="6">
        <f t="shared" si="12"/>
      </c>
      <c r="F78" s="11"/>
      <c r="G78" s="11"/>
      <c r="H78" s="11"/>
      <c r="I78" s="4"/>
      <c r="J78" s="10">
        <f>IF(D78="","","23")</f>
      </c>
      <c r="K78" s="5">
        <f t="shared" si="13"/>
        <v>0</v>
      </c>
      <c r="L78" s="1">
        <v>76</v>
      </c>
      <c r="M78" s="1" t="s">
        <v>75</v>
      </c>
      <c r="N78" s="20"/>
    </row>
    <row r="79" spans="1:14" ht="15" customHeight="1">
      <c r="A79" s="22">
        <f>IF(D79="","",N79)</f>
      </c>
      <c r="B79" s="2">
        <f t="shared" si="11"/>
      </c>
      <c r="C79" s="8">
        <f t="shared" si="10"/>
      </c>
      <c r="D79" s="11"/>
      <c r="E79" s="6">
        <f t="shared" si="12"/>
      </c>
      <c r="F79" s="11"/>
      <c r="G79" s="11"/>
      <c r="H79" s="11"/>
      <c r="I79" s="4"/>
      <c r="J79" s="10">
        <f>IF(D79="","","54")</f>
      </c>
      <c r="K79" s="5">
        <f t="shared" si="13"/>
        <v>0</v>
      </c>
      <c r="L79" s="1">
        <v>77</v>
      </c>
      <c r="M79" s="1" t="s">
        <v>76</v>
      </c>
      <c r="N79" s="20">
        <v>20</v>
      </c>
    </row>
    <row r="80" spans="1:14" ht="15" customHeight="1">
      <c r="A80" s="23"/>
      <c r="B80" s="2">
        <f t="shared" si="11"/>
      </c>
      <c r="C80" s="8">
        <f t="shared" si="10"/>
      </c>
      <c r="D80" s="11"/>
      <c r="E80" s="6">
        <f t="shared" si="12"/>
      </c>
      <c r="F80" s="11"/>
      <c r="G80" s="11"/>
      <c r="H80" s="11"/>
      <c r="I80" s="4"/>
      <c r="J80" s="10">
        <f>IF(D80="","","95")</f>
      </c>
      <c r="K80" s="5">
        <f t="shared" si="13"/>
        <v>0</v>
      </c>
      <c r="L80" s="1">
        <v>78</v>
      </c>
      <c r="M80" s="1" t="s">
        <v>77</v>
      </c>
      <c r="N80" s="20"/>
    </row>
    <row r="81" spans="1:14" ht="15" customHeight="1">
      <c r="A81" s="23"/>
      <c r="B81" s="2">
        <f t="shared" si="11"/>
      </c>
      <c r="C81" s="8">
        <f t="shared" si="10"/>
      </c>
      <c r="D81" s="11"/>
      <c r="E81" s="6">
        <f t="shared" si="12"/>
      </c>
      <c r="F81" s="11"/>
      <c r="G81" s="11"/>
      <c r="H81" s="11"/>
      <c r="I81" s="4"/>
      <c r="J81" s="10">
        <f>IF(D81="","","2")</f>
      </c>
      <c r="K81" s="5">
        <f t="shared" si="13"/>
        <v>0</v>
      </c>
      <c r="L81" s="1">
        <v>79</v>
      </c>
      <c r="M81" s="1" t="s">
        <v>78</v>
      </c>
      <c r="N81" s="20"/>
    </row>
    <row r="82" spans="1:14" ht="15" customHeight="1">
      <c r="A82" s="24"/>
      <c r="B82" s="2">
        <f t="shared" si="11"/>
      </c>
      <c r="C82" s="8">
        <f t="shared" si="10"/>
      </c>
      <c r="D82" s="11"/>
      <c r="E82" s="6">
        <f t="shared" si="12"/>
      </c>
      <c r="F82" s="11"/>
      <c r="G82" s="11"/>
      <c r="H82" s="11"/>
      <c r="I82" s="4"/>
      <c r="J82" s="10">
        <f>IF(D82="","","87")</f>
      </c>
      <c r="K82" s="5">
        <f t="shared" si="13"/>
        <v>0</v>
      </c>
      <c r="L82" s="1">
        <v>80</v>
      </c>
      <c r="M82" s="1" t="s">
        <v>79</v>
      </c>
      <c r="N82" s="20"/>
    </row>
    <row r="83" spans="1:14" ht="15" customHeight="1">
      <c r="A83" s="22">
        <f>IF(D83="","",N83)</f>
      </c>
      <c r="B83" s="2">
        <f t="shared" si="11"/>
      </c>
      <c r="C83" s="8">
        <f t="shared" si="10"/>
      </c>
      <c r="D83" s="11"/>
      <c r="E83" s="6">
        <f t="shared" si="12"/>
      </c>
      <c r="F83" s="11"/>
      <c r="G83" s="11"/>
      <c r="H83" s="11"/>
      <c r="I83" s="4"/>
      <c r="J83" s="10">
        <f>IF(D83="","","12")</f>
      </c>
      <c r="K83" s="5">
        <f t="shared" si="13"/>
        <v>0</v>
      </c>
      <c r="L83" s="1">
        <v>81</v>
      </c>
      <c r="M83" s="1" t="s">
        <v>104</v>
      </c>
      <c r="N83" s="20">
        <v>21</v>
      </c>
    </row>
    <row r="84" spans="1:14" ht="15" customHeight="1">
      <c r="A84" s="23"/>
      <c r="B84" s="2">
        <f t="shared" si="11"/>
      </c>
      <c r="C84" s="8">
        <f t="shared" si="10"/>
      </c>
      <c r="D84" s="11"/>
      <c r="E84" s="6">
        <f t="shared" si="12"/>
      </c>
      <c r="F84" s="11"/>
      <c r="G84" s="11"/>
      <c r="H84" s="11"/>
      <c r="I84" s="4"/>
      <c r="J84" s="10">
        <f>IF(D84="","","53")</f>
      </c>
      <c r="K84" s="5">
        <f t="shared" si="13"/>
        <v>0</v>
      </c>
      <c r="L84" s="1">
        <v>82</v>
      </c>
      <c r="M84" s="1" t="s">
        <v>80</v>
      </c>
      <c r="N84" s="20"/>
    </row>
    <row r="85" spans="1:14" ht="15" customHeight="1">
      <c r="A85" s="23"/>
      <c r="B85" s="2">
        <f t="shared" si="11"/>
      </c>
      <c r="C85" s="8">
        <f t="shared" si="10"/>
      </c>
      <c r="D85" s="11"/>
      <c r="E85" s="6">
        <f t="shared" si="12"/>
      </c>
      <c r="F85" s="11"/>
      <c r="G85" s="11"/>
      <c r="H85" s="11"/>
      <c r="I85" s="4"/>
      <c r="J85" s="10">
        <f>IF(D85="","","28")</f>
      </c>
      <c r="K85" s="5">
        <f t="shared" si="13"/>
        <v>0</v>
      </c>
      <c r="L85" s="1">
        <v>83</v>
      </c>
      <c r="M85" s="1" t="s">
        <v>81</v>
      </c>
      <c r="N85" s="20"/>
    </row>
    <row r="86" spans="1:14" ht="15" customHeight="1">
      <c r="A86" s="24"/>
      <c r="B86" s="2">
        <f t="shared" si="11"/>
      </c>
      <c r="C86" s="8">
        <f t="shared" si="10"/>
      </c>
      <c r="D86" s="11"/>
      <c r="E86" s="6">
        <f t="shared" si="12"/>
      </c>
      <c r="F86" s="11"/>
      <c r="G86" s="11"/>
      <c r="H86" s="11"/>
      <c r="I86" s="4"/>
      <c r="J86" s="10">
        <f>IF(D86="","","987")</f>
      </c>
      <c r="K86" s="5">
        <f t="shared" si="13"/>
        <v>0</v>
      </c>
      <c r="L86" s="1">
        <v>84</v>
      </c>
      <c r="M86" s="1" t="s">
        <v>82</v>
      </c>
      <c r="N86" s="20"/>
    </row>
    <row r="87" spans="1:14" ht="15" customHeight="1">
      <c r="A87" s="22">
        <f>IF(D87="","",N87)</f>
      </c>
      <c r="B87" s="2">
        <f t="shared" si="11"/>
      </c>
      <c r="C87" s="8">
        <f t="shared" si="10"/>
      </c>
      <c r="D87" s="11"/>
      <c r="E87" s="6">
        <f t="shared" si="12"/>
      </c>
      <c r="F87" s="11"/>
      <c r="G87" s="11"/>
      <c r="H87" s="11"/>
      <c r="I87" s="4"/>
      <c r="J87" s="10">
        <f>IF(D87="","","45")</f>
      </c>
      <c r="K87" s="5">
        <f t="shared" si="13"/>
        <v>0</v>
      </c>
      <c r="L87" s="1">
        <v>85</v>
      </c>
      <c r="M87" s="1" t="s">
        <v>83</v>
      </c>
      <c r="N87" s="20">
        <v>22</v>
      </c>
    </row>
    <row r="88" spans="1:14" ht="15" customHeight="1">
      <c r="A88" s="23"/>
      <c r="B88" s="2">
        <f t="shared" si="11"/>
      </c>
      <c r="C88" s="8">
        <f t="shared" si="10"/>
      </c>
      <c r="D88" s="11"/>
      <c r="E88" s="6">
        <f t="shared" si="12"/>
      </c>
      <c r="F88" s="11"/>
      <c r="G88" s="11"/>
      <c r="H88" s="11"/>
      <c r="I88" s="4"/>
      <c r="J88" s="10">
        <f>IF(D88="","","34")</f>
      </c>
      <c r="K88" s="5">
        <f t="shared" si="13"/>
        <v>0</v>
      </c>
      <c r="L88" s="1">
        <v>86</v>
      </c>
      <c r="M88" s="1" t="s">
        <v>84</v>
      </c>
      <c r="N88" s="20"/>
    </row>
    <row r="89" spans="1:14" ht="15" customHeight="1">
      <c r="A89" s="23"/>
      <c r="B89" s="2">
        <f t="shared" si="11"/>
      </c>
      <c r="C89" s="8">
        <f t="shared" si="10"/>
      </c>
      <c r="D89" s="11"/>
      <c r="E89" s="6">
        <f t="shared" si="12"/>
      </c>
      <c r="F89" s="11"/>
      <c r="G89" s="11"/>
      <c r="H89" s="11"/>
      <c r="I89" s="4"/>
      <c r="J89" s="10">
        <f>IF(D89="","","56")</f>
      </c>
      <c r="K89" s="5">
        <f t="shared" si="13"/>
        <v>0</v>
      </c>
      <c r="L89" s="1">
        <v>87</v>
      </c>
      <c r="M89" s="1" t="s">
        <v>85</v>
      </c>
      <c r="N89" s="20"/>
    </row>
    <row r="90" spans="1:14" ht="15" customHeight="1">
      <c r="A90" s="24"/>
      <c r="B90" s="2">
        <f t="shared" si="11"/>
      </c>
      <c r="C90" s="8">
        <f t="shared" si="10"/>
      </c>
      <c r="D90" s="11"/>
      <c r="E90" s="6">
        <f t="shared" si="12"/>
      </c>
      <c r="F90" s="11"/>
      <c r="G90" s="11"/>
      <c r="H90" s="11"/>
      <c r="I90" s="4"/>
      <c r="J90" s="10">
        <f>IF(D90="","","79")</f>
      </c>
      <c r="K90" s="5">
        <f t="shared" si="13"/>
        <v>0</v>
      </c>
      <c r="L90" s="1">
        <v>88</v>
      </c>
      <c r="M90" s="1" t="s">
        <v>86</v>
      </c>
      <c r="N90" s="20"/>
    </row>
    <row r="91" spans="1:14" ht="15" customHeight="1">
      <c r="A91" s="22">
        <f>IF(D91="","",N91)</f>
      </c>
      <c r="B91" s="2">
        <f t="shared" si="11"/>
      </c>
      <c r="C91" s="8">
        <f t="shared" si="10"/>
      </c>
      <c r="D91" s="11"/>
      <c r="E91" s="6">
        <f t="shared" si="12"/>
      </c>
      <c r="F91" s="11"/>
      <c r="G91" s="11"/>
      <c r="H91" s="11"/>
      <c r="I91" s="4"/>
      <c r="J91" s="10">
        <f>IF(D91="","","57")</f>
      </c>
      <c r="K91" s="5">
        <f t="shared" si="13"/>
        <v>0</v>
      </c>
      <c r="L91" s="1">
        <v>89</v>
      </c>
      <c r="M91" s="1" t="s">
        <v>87</v>
      </c>
      <c r="N91" s="20">
        <v>23</v>
      </c>
    </row>
    <row r="92" spans="1:14" ht="15" customHeight="1">
      <c r="A92" s="23"/>
      <c r="B92" s="2">
        <f t="shared" si="11"/>
      </c>
      <c r="C92" s="8">
        <f t="shared" si="10"/>
      </c>
      <c r="D92" s="11"/>
      <c r="E92" s="6">
        <f t="shared" si="12"/>
      </c>
      <c r="F92" s="11"/>
      <c r="G92" s="11"/>
      <c r="H92" s="11"/>
      <c r="I92" s="4"/>
      <c r="J92" s="10">
        <f>IF(D92="","","23")</f>
      </c>
      <c r="K92" s="5">
        <f t="shared" si="13"/>
        <v>0</v>
      </c>
      <c r="L92" s="1">
        <v>90</v>
      </c>
      <c r="M92" s="1" t="s">
        <v>88</v>
      </c>
      <c r="N92" s="20"/>
    </row>
    <row r="93" spans="1:14" ht="15" customHeight="1">
      <c r="A93" s="23"/>
      <c r="B93" s="2">
        <f t="shared" si="11"/>
      </c>
      <c r="C93" s="8">
        <f t="shared" si="10"/>
      </c>
      <c r="D93" s="11"/>
      <c r="E93" s="6">
        <f t="shared" si="12"/>
      </c>
      <c r="F93" s="11"/>
      <c r="G93" s="11"/>
      <c r="H93" s="11"/>
      <c r="I93" s="4"/>
      <c r="J93" s="10">
        <f>IF(D93="","","9")</f>
      </c>
      <c r="K93" s="5">
        <f t="shared" si="13"/>
        <v>0</v>
      </c>
      <c r="L93" s="1">
        <v>91</v>
      </c>
      <c r="M93" s="1" t="s">
        <v>105</v>
      </c>
      <c r="N93" s="20"/>
    </row>
    <row r="94" spans="1:14" ht="15" customHeight="1">
      <c r="A94" s="24"/>
      <c r="B94" s="2">
        <f t="shared" si="11"/>
      </c>
      <c r="C94" s="8">
        <f t="shared" si="10"/>
      </c>
      <c r="D94" s="11"/>
      <c r="E94" s="6">
        <f t="shared" si="12"/>
      </c>
      <c r="F94" s="11"/>
      <c r="G94" s="11"/>
      <c r="H94" s="11"/>
      <c r="I94" s="4"/>
      <c r="J94" s="10">
        <f>IF(D94="","","67")</f>
      </c>
      <c r="K94" s="5">
        <f t="shared" si="13"/>
        <v>0</v>
      </c>
      <c r="L94" s="1">
        <v>92</v>
      </c>
      <c r="M94" s="1" t="s">
        <v>89</v>
      </c>
      <c r="N94" s="20"/>
    </row>
    <row r="95" spans="1:14" ht="15" customHeight="1">
      <c r="A95" s="22">
        <f>IF(D95="","",N95)</f>
      </c>
      <c r="B95" s="2">
        <f t="shared" si="11"/>
      </c>
      <c r="C95" s="8">
        <f t="shared" si="10"/>
      </c>
      <c r="D95" s="11"/>
      <c r="E95" s="6">
        <f t="shared" si="12"/>
      </c>
      <c r="F95" s="11"/>
      <c r="G95" s="11"/>
      <c r="H95" s="11"/>
      <c r="I95" s="4"/>
      <c r="J95" s="10">
        <f>IF(D95="","","98")</f>
      </c>
      <c r="K95" s="5">
        <f t="shared" si="13"/>
        <v>0</v>
      </c>
      <c r="L95" s="1">
        <v>93</v>
      </c>
      <c r="M95" s="1" t="s">
        <v>90</v>
      </c>
      <c r="N95" s="20">
        <v>24</v>
      </c>
    </row>
    <row r="96" spans="1:14" ht="15" customHeight="1">
      <c r="A96" s="23"/>
      <c r="B96" s="2">
        <f t="shared" si="11"/>
      </c>
      <c r="C96" s="8">
        <f t="shared" si="10"/>
      </c>
      <c r="D96" s="11"/>
      <c r="E96" s="6">
        <f t="shared" si="12"/>
      </c>
      <c r="F96" s="11"/>
      <c r="G96" s="11"/>
      <c r="H96" s="11"/>
      <c r="I96" s="4"/>
      <c r="J96" s="10">
        <f>IF(D96="","","34")</f>
      </c>
      <c r="K96" s="5">
        <f t="shared" si="13"/>
        <v>0</v>
      </c>
      <c r="L96" s="1">
        <v>94</v>
      </c>
      <c r="M96" s="1" t="s">
        <v>91</v>
      </c>
      <c r="N96" s="20"/>
    </row>
    <row r="97" spans="1:14" ht="15" customHeight="1">
      <c r="A97" s="23"/>
      <c r="B97" s="2">
        <f t="shared" si="11"/>
      </c>
      <c r="C97" s="8">
        <f t="shared" si="10"/>
      </c>
      <c r="D97" s="11"/>
      <c r="E97" s="6">
        <f t="shared" si="12"/>
      </c>
      <c r="F97" s="11"/>
      <c r="G97" s="11"/>
      <c r="H97" s="11"/>
      <c r="I97" s="4"/>
      <c r="J97" s="10">
        <f>IF(D97="","","58")</f>
      </c>
      <c r="K97" s="5">
        <f t="shared" si="13"/>
        <v>0</v>
      </c>
      <c r="L97" s="1">
        <v>95</v>
      </c>
      <c r="M97" s="1" t="s">
        <v>92</v>
      </c>
      <c r="N97" s="20"/>
    </row>
    <row r="98" spans="1:14" ht="15" customHeight="1">
      <c r="A98" s="24"/>
      <c r="B98" s="2">
        <f t="shared" si="11"/>
      </c>
      <c r="C98" s="8">
        <f t="shared" si="10"/>
      </c>
      <c r="D98" s="11"/>
      <c r="E98" s="6">
        <f t="shared" si="12"/>
      </c>
      <c r="F98" s="11"/>
      <c r="G98" s="11"/>
      <c r="H98" s="11"/>
      <c r="I98" s="4"/>
      <c r="J98" s="10">
        <f>IF(D98="","","18")</f>
      </c>
      <c r="K98" s="5">
        <f t="shared" si="13"/>
        <v>0</v>
      </c>
      <c r="L98" s="1">
        <v>96</v>
      </c>
      <c r="M98" s="1" t="s">
        <v>93</v>
      </c>
      <c r="N98" s="20"/>
    </row>
    <row r="99" spans="1:14" ht="15" customHeight="1">
      <c r="A99" s="22">
        <f>IF(D99="","",N99)</f>
      </c>
      <c r="B99" s="2">
        <f t="shared" si="11"/>
      </c>
      <c r="C99" s="8">
        <f t="shared" si="10"/>
      </c>
      <c r="D99" s="11"/>
      <c r="E99" s="6">
        <f>IF(D99="","",SUM(F99:I99))</f>
      </c>
      <c r="F99" s="11"/>
      <c r="G99" s="11"/>
      <c r="H99" s="11"/>
      <c r="I99" s="4"/>
      <c r="J99" s="10">
        <f>IF(D99="","","69")</f>
      </c>
      <c r="K99" s="5">
        <f t="shared" si="13"/>
        <v>0</v>
      </c>
      <c r="L99" s="1">
        <v>97</v>
      </c>
      <c r="M99" s="1" t="s">
        <v>94</v>
      </c>
      <c r="N99" s="20">
        <v>25</v>
      </c>
    </row>
    <row r="100" spans="1:14" ht="15" customHeight="1">
      <c r="A100" s="23"/>
      <c r="B100" s="2">
        <f t="shared" si="11"/>
      </c>
      <c r="C100" s="8">
        <f t="shared" si="10"/>
      </c>
      <c r="D100" s="11"/>
      <c r="E100" s="6">
        <f>IF(D100="","",SUM(F100:I100))</f>
      </c>
      <c r="F100" s="11"/>
      <c r="G100" s="11"/>
      <c r="H100" s="11"/>
      <c r="I100" s="4"/>
      <c r="J100" s="10">
        <f>IF(D100="","","49")</f>
      </c>
      <c r="K100" s="5">
        <f t="shared" si="13"/>
        <v>0</v>
      </c>
      <c r="L100" s="1">
        <v>98</v>
      </c>
      <c r="M100" s="1" t="s">
        <v>95</v>
      </c>
      <c r="N100" s="20"/>
    </row>
    <row r="101" spans="1:14" ht="15" customHeight="1">
      <c r="A101" s="23"/>
      <c r="B101" s="2">
        <f t="shared" si="11"/>
      </c>
      <c r="C101" s="8">
        <f t="shared" si="10"/>
      </c>
      <c r="D101" s="11"/>
      <c r="E101" s="6">
        <f>IF(D101="","",SUM(F101:I101))</f>
      </c>
      <c r="F101" s="11"/>
      <c r="G101" s="11"/>
      <c r="H101" s="11"/>
      <c r="I101" s="4"/>
      <c r="J101" s="10">
        <f>IF(D101="","","82")</f>
      </c>
      <c r="K101" s="5">
        <f t="shared" si="13"/>
        <v>0</v>
      </c>
      <c r="L101" s="1">
        <v>99</v>
      </c>
      <c r="M101" s="1" t="s">
        <v>96</v>
      </c>
      <c r="N101" s="20"/>
    </row>
    <row r="102" spans="1:14" ht="15" customHeight="1">
      <c r="A102" s="24"/>
      <c r="B102" s="2">
        <f t="shared" si="11"/>
      </c>
      <c r="C102" s="8">
        <f t="shared" si="10"/>
      </c>
      <c r="D102" s="11"/>
      <c r="E102" s="6">
        <f>IF(D102="","",SUM(F102:I102))</f>
      </c>
      <c r="F102" s="11"/>
      <c r="G102" s="11"/>
      <c r="H102" s="11"/>
      <c r="I102" s="4"/>
      <c r="J102" s="10">
        <f>IF(D102="","","45")</f>
      </c>
      <c r="K102" s="5">
        <f t="shared" si="13"/>
        <v>0</v>
      </c>
      <c r="L102" s="1">
        <v>100</v>
      </c>
      <c r="M102" s="1" t="s">
        <v>97</v>
      </c>
      <c r="N102" s="21"/>
    </row>
  </sheetData>
  <sheetProtection/>
  <mergeCells count="55">
    <mergeCell ref="A3:A6"/>
    <mergeCell ref="A7:A10"/>
    <mergeCell ref="A11:A14"/>
    <mergeCell ref="A15:A18"/>
    <mergeCell ref="A35:A38"/>
    <mergeCell ref="A39:A42"/>
    <mergeCell ref="A43:A46"/>
    <mergeCell ref="A47:A50"/>
    <mergeCell ref="A19:A22"/>
    <mergeCell ref="A23:A26"/>
    <mergeCell ref="A27:A30"/>
    <mergeCell ref="A31:A34"/>
    <mergeCell ref="A91:A94"/>
    <mergeCell ref="A95:A98"/>
    <mergeCell ref="A67:A70"/>
    <mergeCell ref="A71:A74"/>
    <mergeCell ref="A75:A78"/>
    <mergeCell ref="A79:A82"/>
    <mergeCell ref="N23:N26"/>
    <mergeCell ref="N27:N30"/>
    <mergeCell ref="N31:N34"/>
    <mergeCell ref="N35:N38"/>
    <mergeCell ref="A83:A86"/>
    <mergeCell ref="A87:A90"/>
    <mergeCell ref="A51:A54"/>
    <mergeCell ref="A55:A58"/>
    <mergeCell ref="A59:A62"/>
    <mergeCell ref="A63:A66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91:N94"/>
    <mergeCell ref="N95:N98"/>
    <mergeCell ref="N99:N102"/>
    <mergeCell ref="N71:N74"/>
    <mergeCell ref="N75:N78"/>
    <mergeCell ref="N79:N82"/>
    <mergeCell ref="N83:N86"/>
    <mergeCell ref="E1:E2"/>
    <mergeCell ref="C1:C2"/>
    <mergeCell ref="A1:A2"/>
    <mergeCell ref="B1:B2"/>
    <mergeCell ref="D1:D2"/>
    <mergeCell ref="N87:N90"/>
    <mergeCell ref="N55:N58"/>
    <mergeCell ref="N59:N62"/>
    <mergeCell ref="N63:N66"/>
    <mergeCell ref="N67:N70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1968503937007874" right="0.1968503937007874" top="0.1968503937007874" bottom="0.1968503937007874" header="0.11811023622047245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2012-03-24T16:21:25Z</cp:lastPrinted>
  <dcterms:created xsi:type="dcterms:W3CDTF">2006-12-31T05:41:16Z</dcterms:created>
  <dcterms:modified xsi:type="dcterms:W3CDTF">2012-03-24T16:23:22Z</dcterms:modified>
  <cp:category/>
  <cp:version/>
  <cp:contentType/>
  <cp:contentStatus/>
</cp:coreProperties>
</file>